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 tabRatio="500"/>
  </bookViews>
  <sheets>
    <sheet name="01.01.2026" sheetId="1" r:id="rId1"/>
    <sheet name="Sheet1" sheetId="2" r:id="rId2"/>
    <sheet name="Sheet2" sheetId="3" r:id="rId3"/>
    <sheet name="Sheet3" sheetId="4" r:id="rId4"/>
  </sheets>
  <definedNames>
    <definedName name="_xlnm._FilterDatabase" localSheetId="0" hidden="1">'01.01.2026'!$A$10:$AC$235</definedName>
    <definedName name="_xlnm.Print_Titles" localSheetId="0">'01.01.2026'!$6:$10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<sst xmlns="http://schemas.openxmlformats.org/spreadsheetml/2006/main" count="1072" uniqueCount="304">
  <si>
    <t>EXTRAS DIN LISTA OBIECTIVELOR DE INVESTIȚII PE ANUL 2026</t>
  </si>
  <si>
    <t>Anexa nr. 3 la HCL nr.______/ _____.04.2026</t>
  </si>
  <si>
    <t>Nr. Crt.</t>
  </si>
  <si>
    <t>CAPITOL</t>
  </si>
  <si>
    <t>SUBCAPITOL</t>
  </si>
  <si>
    <t>ALINEAT</t>
  </si>
  <si>
    <t>Denumirea obiectivului de investiții</t>
  </si>
  <si>
    <t>Amplasament</t>
  </si>
  <si>
    <t>Valoarea totală a obiectivului</t>
  </si>
  <si>
    <t>Valoare decontata pana la 31.12.2025</t>
  </si>
  <si>
    <t>TOTAL    2026</t>
  </si>
  <si>
    <t>Program 2026</t>
  </si>
  <si>
    <t>TOTAL</t>
  </si>
  <si>
    <t>din care:</t>
  </si>
  <si>
    <t>Buget local</t>
  </si>
  <si>
    <t>Parțial autofinanțate</t>
  </si>
  <si>
    <t>UE/ PNRR/Alte surse</t>
  </si>
  <si>
    <t>din care Prefinanțare</t>
  </si>
  <si>
    <t>Contribuție proprie</t>
  </si>
  <si>
    <t>Credite interne</t>
  </si>
  <si>
    <t>6=7+11</t>
  </si>
  <si>
    <t>7=8+9+10</t>
  </si>
  <si>
    <t>1. BUGET LOCAL</t>
  </si>
  <si>
    <t>Total A
OBIECTIVE DE INVESTIȚII IN CONTINUARE</t>
  </si>
  <si>
    <t>Total B
OBIECTIVE DE INVESTIȚII NOI</t>
  </si>
  <si>
    <t>Total C
ACHIZȚII DE BUNURI ȘI ALTE CHELTUIELI</t>
  </si>
  <si>
    <t>Autoritati publice 51.02</t>
  </si>
  <si>
    <t>51.02</t>
  </si>
  <si>
    <t>51.02.01.03</t>
  </si>
  <si>
    <t>71.01.30</t>
  </si>
  <si>
    <t>Slobozia digitala - proiect integrat de digitalizare a entitatilor din cadrul primariei Municipiului Slobozia</t>
  </si>
  <si>
    <t>Municipiul Slobozia</t>
  </si>
  <si>
    <t>B. OBIECTIVE DE INVESTITII NOI</t>
  </si>
  <si>
    <t xml:space="preserve">Reabilitarea prin consolidare și creșterea eficienței energetice a imobilului  sediului Primăriei, U.A.T. Municipiul Slobozia </t>
  </si>
  <si>
    <t>71.01.02</t>
  </si>
  <si>
    <t>Dotari independente: Autoturisme electrice / hybrid - 2 buc</t>
  </si>
  <si>
    <t>71.01.03</t>
  </si>
  <si>
    <t>Dotari independente: Echipament stocare (hdd) servere -20 buc</t>
  </si>
  <si>
    <r>
      <rPr>
        <b/>
        <sz val="10"/>
        <rFont val="Times New Roman"/>
        <charset val="134"/>
      </rPr>
      <t xml:space="preserve">Transformare Punct termic nr. 9 in spatiu pentru birouri - </t>
    </r>
    <r>
      <rPr>
        <b/>
        <i/>
        <sz val="10"/>
        <rFont val="Times New Roman"/>
        <charset val="134"/>
      </rPr>
      <t>(Expertiza Tehnica, PT si alte cheltuieli)</t>
    </r>
  </si>
  <si>
    <t>Dotari independente: Licente Microsoft Office</t>
  </si>
  <si>
    <t>Dotari independente: Aspirator multifunctional</t>
  </si>
  <si>
    <t>Dotari independente: Centrala telefonica PMS</t>
  </si>
  <si>
    <t>Ordine publica si siguranta   nationala   61.02</t>
  </si>
  <si>
    <t>61.2G</t>
  </si>
  <si>
    <t>61.02.03.04</t>
  </si>
  <si>
    <t>Dotari independente:  Autospeciala full HYBRID 4X4 - 2 buc</t>
  </si>
  <si>
    <t>Politia Locala</t>
  </si>
  <si>
    <t>Dotari independente:  Vehicul electric cu autoechilibru (Segway SE - 3 Patroller) - 2 buc</t>
  </si>
  <si>
    <t>Dotari independente:  Fibră optică - rețea telecomunicații</t>
  </si>
  <si>
    <t>Dotari independente:  Video server -1 buc</t>
  </si>
  <si>
    <t>Invatamint    65.02</t>
  </si>
  <si>
    <t>A. OBIECTIVE DE INVESTITII IN CONTINUARE</t>
  </si>
  <si>
    <t>65.02</t>
  </si>
  <si>
    <t>65.02.04.02</t>
  </si>
  <si>
    <t>60.01/ 60.03</t>
  </si>
  <si>
    <t>Cresterea eficientei energetice - internat liceul tehnologic ”Mihai Eminescu”</t>
  </si>
  <si>
    <t>42.88.01</t>
  </si>
  <si>
    <t>42.88.03</t>
  </si>
  <si>
    <t>65.02.50</t>
  </si>
  <si>
    <t>Dotarea unităților de învățământ preuniversitar și a unităților conexe din Municipiul Slobozia</t>
  </si>
  <si>
    <t>43.49.01</t>
  </si>
  <si>
    <t>43.49.03</t>
  </si>
  <si>
    <t>Construire cresa medie, Str. Peneș Curcanu, nr. 10, municipiul Slobozia, județul Ialomița - Execuție lucrări</t>
  </si>
  <si>
    <t>CNI</t>
  </si>
  <si>
    <t>Consorțiul Regional pentru Învățământ Dual ”Conect Muntenia”</t>
  </si>
  <si>
    <t>Construire cresa medie, Str. Peneș Curcanu, nr. 10, municipiul Slobozia, județul Ialomița - Realizare utilitati necesare obiectivului</t>
  </si>
  <si>
    <t>56.48.01/ 56.48.03</t>
  </si>
  <si>
    <t>Creșterea eficienței energetice - Gradinita cu program prelungit Piticot,  Municipiul Slobozia</t>
  </si>
  <si>
    <t>56.48.01</t>
  </si>
  <si>
    <t>56.48.02</t>
  </si>
  <si>
    <t>56.48.03</t>
  </si>
  <si>
    <t>credit</t>
  </si>
  <si>
    <t>Creșterea eficienței energetice - Gradinita cu program prelungit Junior,  Municipiul Slobozia</t>
  </si>
  <si>
    <t>Creșterea eficienței energetice - Colegiul Național Mihai Viteazul, Corp A, Municipiul Slobozia</t>
  </si>
  <si>
    <t>Creșterea eficienței energetice - Scoala gimnaziala Sf. Andrei,  Municipiul Slobozia</t>
  </si>
  <si>
    <t>Creșterea eficienței energetice - Scoala gimnaziala Nr. 3, Corp C1/A,  Municipiul Slobozia</t>
  </si>
  <si>
    <t>Creșterea eficienței energetice - Liceul Tehnologic Alexandru Ioan Cuza, Corp B, Municipiul Slobozia</t>
  </si>
  <si>
    <t xml:space="preserve">Creșterea eficienței energetice - Liceul de arte Ionel Perlea, Corp A-C3, Municipiul Slobozia </t>
  </si>
  <si>
    <r>
      <rPr>
        <b/>
        <sz val="10"/>
        <rFont val="Times New Roman"/>
        <charset val="134"/>
      </rPr>
      <t xml:space="preserve">Creșterea eficienței energetice - Colegiul Național Mihai Viteazul, Corp C6 (laboratoare de informatica si biblioteca), Municipiul Slobozia </t>
    </r>
    <r>
      <rPr>
        <sz val="10"/>
        <rFont val="Times New Roman"/>
        <charset val="134"/>
      </rPr>
      <t>-</t>
    </r>
    <r>
      <rPr>
        <i/>
        <sz val="10"/>
        <rFont val="Times New Roman"/>
        <charset val="134"/>
      </rPr>
      <t xml:space="preserve"> (PT+Executie)</t>
    </r>
  </si>
  <si>
    <r>
      <rPr>
        <b/>
        <sz val="10"/>
        <rFont val="Times New Roman"/>
        <charset val="134"/>
      </rPr>
      <t xml:space="preserve">Creșterea eficienței energetice - Liceul de arte Ionel Perlea, Corp C1, Municipiul Slobozia </t>
    </r>
    <r>
      <rPr>
        <b/>
        <i/>
        <sz val="10"/>
        <rFont val="Times New Roman"/>
        <charset val="134"/>
      </rPr>
      <t>- (PT+Executie)</t>
    </r>
  </si>
  <si>
    <r>
      <rPr>
        <b/>
        <sz val="10"/>
        <rFont val="Times New Roman"/>
        <charset val="134"/>
      </rPr>
      <t xml:space="preserve">Creșterea eficienței energetice - Liceul de arte Ionel Perlea, Sala de Sport, Municipiul Slobozia </t>
    </r>
    <r>
      <rPr>
        <b/>
        <i/>
        <sz val="10"/>
        <rFont val="Times New Roman"/>
        <charset val="134"/>
      </rPr>
      <t>- (PT+Executie)</t>
    </r>
  </si>
  <si>
    <r>
      <rPr>
        <b/>
        <sz val="10"/>
        <rFont val="Times New Roman"/>
        <charset val="134"/>
      </rPr>
      <t xml:space="preserve">Creșterea eficienței energetice - Colegiul Național Mihai Viteazul, Sala de sport, Municipiul Slobozia </t>
    </r>
    <r>
      <rPr>
        <b/>
        <i/>
        <sz val="10"/>
        <rFont val="Times New Roman"/>
        <charset val="134"/>
      </rPr>
      <t>- (PT+Executie)</t>
    </r>
  </si>
  <si>
    <t>STAGII DE PRACTICA SI OPORTUNITATI DE CARIERA PENTRU ELEVII LICEULUI TEHNOLOGIC "ALEXANDRU IOAN CUZA"</t>
  </si>
  <si>
    <t>Liceul Tehnologic "Alexandu Ioan Cuza"</t>
  </si>
  <si>
    <t>TehniCOOL 3 - stagii de practică pentru elevi în jud. Ialomița</t>
  </si>
  <si>
    <t xml:space="preserve">PROSKILLS: Programul de Stagii de Practica pentru Dezvoltarea Abilitatilor Tehnice si Profesionale </t>
  </si>
  <si>
    <t>SPOR PUTERE PENTRU RACORDARE INTERNAT Liceul Tehnologic M. Eminescu- lucrari prin grija beneficiarului</t>
  </si>
  <si>
    <t>SPOR PUTERE LUCRARI PRIN TAXA DE RACORDARE INTERNAT Liceul Tehnologic M. Eminescu</t>
  </si>
  <si>
    <t>Liceul Tehnologic "Inaltarea Domnului"</t>
  </si>
  <si>
    <t>Amenajare parc scoala -  PT + Executie</t>
  </si>
  <si>
    <t>Liceul pedagogic Matei Basarab</t>
  </si>
  <si>
    <t>Sistem supraveghere corp B si sala sport</t>
  </si>
  <si>
    <t>Canalizare curte interioara</t>
  </si>
  <si>
    <t>SUCCES SCOLAR PENTRU RROMI PRIN MENTORAT SI SPRIJIN EDUCATIONAL IN CADRUL LICEULUI TEHNOLOGIC "ALEXANDRU IOAN CUZA"</t>
  </si>
  <si>
    <t>Incluziunea copiilor si tinerilor cu cerinte educationale speciale de la Liceul Tehnologic Inaltarea Domnului</t>
  </si>
  <si>
    <t xml:space="preserve"> C. ALTE CHELTUIELI DE INVESTITII DIN CARE:</t>
  </si>
  <si>
    <t>Campus Școlar - Liceul de Arte ”Ionel Perlea” - actualizare PT, DTAC +executie</t>
  </si>
  <si>
    <t>Centrul județean de excelență Ialomița - PT</t>
  </si>
  <si>
    <t>65.02.03.01</t>
  </si>
  <si>
    <t xml:space="preserve">Dotari independente: Multifunctionala  </t>
  </si>
  <si>
    <t>GPP Junior</t>
  </si>
  <si>
    <t xml:space="preserve">Dotari independente: Imprimanta 3D </t>
  </si>
  <si>
    <t xml:space="preserve">Dotari independente: Teren de sport </t>
  </si>
  <si>
    <t>Dotari independente: Cuptor electric</t>
  </si>
  <si>
    <t>GPP Piticot</t>
  </si>
  <si>
    <t>Dotari Independenete- Calandru (presa de calcat)- 1 buc</t>
  </si>
  <si>
    <t>GPP Voinicelul</t>
  </si>
  <si>
    <t>Dotari Independenete- Aragaze profesionale cantina - 2 buc</t>
  </si>
  <si>
    <t>Dotari Independenete- 2 buc uși duble</t>
  </si>
  <si>
    <t>Dotari independente: Inlocuire sistem detectare si avertizare la incendiu</t>
  </si>
  <si>
    <t>Dotari independente: Achizitie foisor</t>
  </si>
  <si>
    <t>Dotari independente: Achizitie multifunctional xerox</t>
  </si>
  <si>
    <t>65.02.03.02</t>
  </si>
  <si>
    <t>Dotari independente: Achizitie tabla interactiva - bucata si stand TV mobil</t>
  </si>
  <si>
    <t>Dotari independente: Sistem iluminare teren sport Liceu</t>
  </si>
  <si>
    <t>Liceul de arte Ionel Perlea</t>
  </si>
  <si>
    <t>Sistem antiefreactie si supraveghere audio video Gradinita Bora</t>
  </si>
  <si>
    <t>Sistem antiefreactie si supraveghere audio video Scoala nr 1</t>
  </si>
  <si>
    <t>Sistem antiefreactie si supraveghere audio video hol Liceu</t>
  </si>
  <si>
    <t>65.02.04.01</t>
  </si>
  <si>
    <t>Dotari independente: Centrala antiefractie scoala 4</t>
  </si>
  <si>
    <t>Dotari independente: Container atelier scoala 4</t>
  </si>
  <si>
    <t>Dotari independente: Foisor scoala 6</t>
  </si>
  <si>
    <t>Autorizatie ISU scoala 5</t>
  </si>
  <si>
    <t>Investitii ISU</t>
  </si>
  <si>
    <t>Dotari independente: Centrala antiefractie scoala 5</t>
  </si>
  <si>
    <t>Dotari independente: Centrala antiefractie LICEU</t>
  </si>
  <si>
    <t>Dotari independente: Multifunctional XEROX A3</t>
  </si>
  <si>
    <t>Dotari independente: Calculatoare IT - 6 buc</t>
  </si>
  <si>
    <t>Dotari independente: Porti acces automate</t>
  </si>
  <si>
    <t>Colegiul National Mihai Viteazul</t>
  </si>
  <si>
    <t>Reabilitare imprejmuire CNMV -(DALI)</t>
  </si>
  <si>
    <t>Dotari independente: AUTOTURISM PENTRU SCOALA DE SOFERI</t>
  </si>
  <si>
    <t xml:space="preserve">” Campus Școlar Mihai Eminescu”- Expertiza tehnică, Documentatie avize, Taxe, Avize si alte cheltuieli </t>
  </si>
  <si>
    <t xml:space="preserve">Sanatate 66.02 </t>
  </si>
  <si>
    <t>Total C
Achizitii de bunuri si alte cheltuieli</t>
  </si>
  <si>
    <t>66.02.50.50</t>
  </si>
  <si>
    <t>Dotari independente: Compresor pentru cabinetul stomatologic</t>
  </si>
  <si>
    <t>Directia de asistenta social Slobozia</t>
  </si>
  <si>
    <t>Cultura, recreere si religie   67.02</t>
  </si>
  <si>
    <t>67.02</t>
  </si>
  <si>
    <t>67.02.50</t>
  </si>
  <si>
    <t xml:space="preserve">Cresterea eficientei energetice Centrul de Educație Non - formală PT+Execuție
</t>
  </si>
  <si>
    <r>
      <rPr>
        <b/>
        <sz val="10"/>
        <rFont val="Times New Roman"/>
        <charset val="134"/>
      </rPr>
      <t xml:space="preserve">Cresterea eficientei energetice - Casa Municipală de Cultură "Nicolae Rotaru" </t>
    </r>
    <r>
      <rPr>
        <b/>
        <i/>
        <sz val="10"/>
        <rFont val="Times New Roman"/>
        <charset val="134"/>
      </rPr>
      <t>- Executie lucrari</t>
    </r>
  </si>
  <si>
    <t>67.02G</t>
  </si>
  <si>
    <t xml:space="preserve">Modernizare si dotare sala de spectacole "Casa municipala de cultura Nicolae Rotaru" - executie lucrari </t>
  </si>
  <si>
    <t>Direcția Educație, Cultură și Tineret Slobozia</t>
  </si>
  <si>
    <t>Modernizare Strand Municipal Strada Răzoare, Municipiul Slobozia - Executie lucrări</t>
  </si>
  <si>
    <t>Modernizare Parc E 14</t>
  </si>
  <si>
    <t>Construire Sala de sport polivalenta in Municipiul Slobozia-realizare utilitati necesare</t>
  </si>
  <si>
    <t>67.02.05.03</t>
  </si>
  <si>
    <t>Amenajare teren minisport 1 Decembrie</t>
  </si>
  <si>
    <t>Directia de Administrare a domeniului Public Slobozia</t>
  </si>
  <si>
    <t>Amenajare teren minisport Aleea Olimpia (zona ANL Nordului)</t>
  </si>
  <si>
    <t>Reabilitarea si modernizarea parcului de Est al Municipiului Slobozia - modernizare loc joaca</t>
  </si>
  <si>
    <t>Centrul Multifunctional pentru Tineret in Municipiul Slobozia - DALI,PT, asistență tehnică, verificare,  taxe, avize și alte cheltuieli</t>
  </si>
  <si>
    <t>Dotari independente: SCARIFICATOR/AERATOR GAZON - 3 Buc</t>
  </si>
  <si>
    <t>Dotari independente: Minibuldoexcavator - 1 buc</t>
  </si>
  <si>
    <t>Dotari independente: Platforma Elevator - 2 buc</t>
  </si>
  <si>
    <t>Dotari independente: MASINA DE TUNS IARBA - 6 buc</t>
  </si>
  <si>
    <t>Dotari independente:TRACTOR PENTRU TUNS GAZON 70-80CP - 2 buc</t>
  </si>
  <si>
    <t>Dotari independente: Tractor 70-80 cp - 2buc</t>
  </si>
  <si>
    <t>Dotari independente: Remorca - 2 buc</t>
  </si>
  <si>
    <t>Dotari independente: Cisterna - 1 buc</t>
  </si>
  <si>
    <t>Dotari independente: Utilaj distrus si scos radacini - 1 buc</t>
  </si>
  <si>
    <t>Dotari independente: Utilaj sapat gropi - 1 buc</t>
  </si>
  <si>
    <t>Dotari independente: Sistem irigatii 1-2 ha</t>
  </si>
  <si>
    <t>Dotari independente: Triciclu electric</t>
  </si>
  <si>
    <t>Dotari independente: Atomizor</t>
  </si>
  <si>
    <t>67.02.05.01</t>
  </si>
  <si>
    <t>Dotari independente: Microbuze - 2buc</t>
  </si>
  <si>
    <t>Clubul Sportiv Municipal ”Unirea” Slobozia</t>
  </si>
  <si>
    <t>Dotari independente: Soft management bazinul de inot</t>
  </si>
  <si>
    <t>Imprejmuire stadion 1 Mai (PT, taxe, avize si alte cheltuieli)</t>
  </si>
  <si>
    <t>Modernizare stadion 1 Mai FAZA 2</t>
  </si>
  <si>
    <t>Reabilitare tribune stadion 1 Mai (scaune, consolidari tribune, alte cheltuieli)</t>
  </si>
  <si>
    <t>Extindere copertina metalica 3 si 4</t>
  </si>
  <si>
    <t xml:space="preserve">Modernizare tribuna sector A si F </t>
  </si>
  <si>
    <t>Modernizare stadion 1 Mai -2025</t>
  </si>
  <si>
    <t>Instalatie nocturna</t>
  </si>
  <si>
    <t>67.02.03.30</t>
  </si>
  <si>
    <t>Dotari independente: Sistem comanda proiectie sala de spectacole</t>
  </si>
  <si>
    <t xml:space="preserve">Direcția Educație, Cultură și Tineret Slobozia
</t>
  </si>
  <si>
    <t>67.02.03.06</t>
  </si>
  <si>
    <t>Dotari independente: Microfon de fond</t>
  </si>
  <si>
    <t>Dotari independente: Sistem ecran led Gradina de vara</t>
  </si>
  <si>
    <t>Dotari independente: Sistem de sonorizare scena</t>
  </si>
  <si>
    <t>Dotari independente: Scena spectacol</t>
  </si>
  <si>
    <t>”Modernizarea Parcului de Est din Municipiul Slobozia prin implementarea solutiilor de infrastructura verde-albastra” - (DALI/SF, PT, Studii, taxe, avize si alte cheltuieli)</t>
  </si>
  <si>
    <t>”Modernizarea Parcului Ialomita din Municipiul Slobozia prin implementarea solutiilor de infrastructura verde-albastra” - (DALI/SF, PT, Studii, taxe, avize si alte cheltuieli)</t>
  </si>
  <si>
    <t>”Modernizarea Parcului Tineretului din Municipiul Slobozia prin implementarea solutiilor de infrastructura verde-albastra” - (DALI/SF, PT, Studii, taxe, avize si alte cheltuieli)</t>
  </si>
  <si>
    <t>Asigurari si asistenta sociala    68.02</t>
  </si>
  <si>
    <t>68.02</t>
  </si>
  <si>
    <t>68.02.15.02</t>
  </si>
  <si>
    <t>Dotări independente: Centrale termice cantina socială</t>
  </si>
  <si>
    <t>Directia de Asistenta Sociala</t>
  </si>
  <si>
    <t>Dotări independente: Mese inox pentru bucătărie cantina socială</t>
  </si>
  <si>
    <t>68.02.50.50</t>
  </si>
  <si>
    <t>Dotări independente: Aragaz pentru centrul de zi</t>
  </si>
  <si>
    <t>Dotări independente: Echipamente exterior pentru spatiul de joaca</t>
  </si>
  <si>
    <t>Dotări independente: Masina frigorifica transport meniu cantina Bora</t>
  </si>
  <si>
    <t>68.02.06</t>
  </si>
  <si>
    <t>Dotări independente: Server DAS</t>
  </si>
  <si>
    <t>Locuinte, servicii si dezvoltare publica    70.02</t>
  </si>
  <si>
    <t>Total A
OBIECTIVE DE INVESTITII IN CONTINUARE</t>
  </si>
  <si>
    <t>70.02</t>
  </si>
  <si>
    <t>70.02.03.30</t>
  </si>
  <si>
    <r>
      <rPr>
        <b/>
        <sz val="10"/>
        <rFont val="Times New Roman"/>
        <charset val="134"/>
      </rPr>
      <t xml:space="preserve">”Locuinte sociale cartier Bora” </t>
    </r>
    <r>
      <rPr>
        <b/>
        <i/>
        <sz val="10"/>
        <rFont val="Times New Roman"/>
        <charset val="134"/>
      </rPr>
      <t>-</t>
    </r>
    <r>
      <rPr>
        <b/>
        <sz val="10"/>
        <rFont val="Times New Roman"/>
        <charset val="134"/>
      </rPr>
      <t xml:space="preserve"> Executie lucrari alimentare cu energie electrica</t>
    </r>
  </si>
  <si>
    <t>70.02.50</t>
  </si>
  <si>
    <t>Constructie Complex   Social Bora in Municipiul Slobozia - PT+Executie lucrari</t>
  </si>
  <si>
    <t>58.01.03</t>
  </si>
  <si>
    <r>
      <rPr>
        <b/>
        <sz val="10"/>
        <rFont val="Times New Roman"/>
        <charset val="134"/>
      </rPr>
      <t xml:space="preserve">Extinderea Centrului Multifuncțional Bora pentru desfășurarea de activități educative, culturale și recreative, adresate tuturor categoriilor de vârstă </t>
    </r>
    <r>
      <rPr>
        <b/>
        <i/>
        <sz val="10"/>
        <rFont val="Times New Roman"/>
        <charset val="134"/>
      </rPr>
      <t>-</t>
    </r>
    <r>
      <rPr>
        <b/>
        <sz val="10"/>
        <rFont val="Times New Roman"/>
        <charset val="134"/>
      </rPr>
      <t>Executie lucrari</t>
    </r>
  </si>
  <si>
    <r>
      <rPr>
        <b/>
        <sz val="10"/>
        <rFont val="Times New Roman"/>
        <charset val="134"/>
      </rPr>
      <t>Creșterea calității serviciilor sociale și asigurarea educației timpurii în municipiul Slobozia prin construcția și dotarea unei grădinițe (zona Bora)-</t>
    </r>
    <r>
      <rPr>
        <b/>
        <i/>
        <sz val="10"/>
        <rFont val="Times New Roman"/>
        <charset val="134"/>
      </rPr>
      <t>PT+</t>
    </r>
    <r>
      <rPr>
        <b/>
        <sz val="10"/>
        <rFont val="Times New Roman"/>
        <charset val="134"/>
      </rPr>
      <t>Executie lucrari</t>
    </r>
  </si>
  <si>
    <t>Amenajare loc de joaca pentru copii cartier Bora, Strada Maxim Gorki</t>
  </si>
  <si>
    <t>Amenajare incinta (cai de acces, alei, parcari) si imprejmuire Cimitirul Uman Bora</t>
  </si>
  <si>
    <t>70.02.06</t>
  </si>
  <si>
    <r>
      <rPr>
        <b/>
        <sz val="10"/>
        <rFont val="Times New Roman"/>
        <charset val="134"/>
      </rPr>
      <t xml:space="preserve"> Parc fotovoltaic în Municipiul Slobozia , Județul Ialomița -</t>
    </r>
    <r>
      <rPr>
        <b/>
        <i/>
        <sz val="10"/>
        <rFont val="Times New Roman"/>
        <charset val="134"/>
      </rPr>
      <t>Executie</t>
    </r>
  </si>
  <si>
    <t>43.02A.47</t>
  </si>
  <si>
    <r>
      <rPr>
        <b/>
        <sz val="10"/>
        <rFont val="Times New Roman"/>
        <charset val="134"/>
      </rPr>
      <t xml:space="preserve">Racordare la reteaua electrica iluminat Parc de distractie si agrement  Padurea Peri - </t>
    </r>
    <r>
      <rPr>
        <b/>
        <i/>
        <sz val="10"/>
        <rFont val="Times New Roman"/>
        <charset val="134"/>
      </rPr>
      <t>execuție lucrari</t>
    </r>
  </si>
  <si>
    <r>
      <rPr>
        <b/>
        <sz val="10"/>
        <rFont val="Times New Roman"/>
        <charset val="134"/>
      </rPr>
      <t xml:space="preserve">Extindere retea de gaz natural municipiul Slobozia </t>
    </r>
    <r>
      <rPr>
        <b/>
        <i/>
        <sz val="10"/>
        <rFont val="Times New Roman"/>
        <charset val="134"/>
      </rPr>
      <t xml:space="preserve">- </t>
    </r>
    <r>
      <rPr>
        <b/>
        <sz val="10"/>
        <rFont val="Times New Roman"/>
        <charset val="134"/>
      </rPr>
      <t>PT+Executie lucrari si alte cheltuieli -</t>
    </r>
  </si>
  <si>
    <t>Sistem  inteligent de trafic management și monitorizare bazat pe soluții inovative în Municipiul Slobozia-Dirigentie de santier</t>
  </si>
  <si>
    <t>Reabilitare functionala Piata Revolutiei-Executie Lucrari</t>
  </si>
  <si>
    <t>Utilități locuințe tip ANL George Enescu - Execuție</t>
  </si>
  <si>
    <t>Electrificare străzile Prelungirea Rahova, Dropiei și Vidin</t>
  </si>
  <si>
    <t>Actualizare PUG</t>
  </si>
  <si>
    <t>Extindere iluminat public Parc Eminescu</t>
  </si>
  <si>
    <t>Realizare parcare publica Str. Răzoare Lot 1- Executie lucrari</t>
  </si>
  <si>
    <t>Realizare si extindere parcare publica Bretea Parcul de Est- Executie lucrari</t>
  </si>
  <si>
    <r>
      <rPr>
        <b/>
        <sz val="10"/>
        <rFont val="Times New Roman"/>
        <charset val="134"/>
      </rPr>
      <t xml:space="preserve">Relocare stâlpi de iluminat strada Walter Mărăcineanu nr. 48, nr. 52 si nr. 62, cartier Gării Noi, Municipiul Slobozia, Județul Ialomița - </t>
    </r>
    <r>
      <rPr>
        <sz val="10"/>
        <rFont val="Times New Roman"/>
        <charset val="134"/>
      </rPr>
      <t>Expertiza tehnica, studii teren, DALI, taxe, avize, acorduri si alte cheltuieli</t>
    </r>
  </si>
  <si>
    <r>
      <rPr>
        <b/>
        <sz val="10"/>
        <rFont val="Times New Roman"/>
        <charset val="134"/>
      </rPr>
      <t xml:space="preserve">Asigurarea iluminării corespunzătoare a trecerilor de pietoni nesemaforizate, a parcărilor și a tronsoanelor de drum intravilane insuficient iluminate - </t>
    </r>
    <r>
      <rPr>
        <b/>
        <i/>
        <sz val="10"/>
        <rFont val="Times New Roman"/>
        <charset val="134"/>
      </rPr>
      <t>SF, taxe, avize si alte cheltuieli</t>
    </r>
  </si>
  <si>
    <t>Realizare parcare publica zona Stadion - SF</t>
  </si>
  <si>
    <t xml:space="preserve">Dotari independente: Produse specifice iluminat festiv de sarbatori
</t>
  </si>
  <si>
    <t>"Actualizare SIDU 2021-2027, PMUD 2021-2027 si Studiul de trafic aferente UAT Municipiul Slobozia"</t>
  </si>
  <si>
    <t>"Actualizare Registrul spatiilor verzi -Municipiul Slobozia"</t>
  </si>
  <si>
    <t>Întocmire documentatie PUZ-  Extindere Cimitir Slobozia Nouă - (Taxe, avize si alte cheltuieli)</t>
  </si>
  <si>
    <t>Extindere retea de iluminat public in cartierul Garii Noi -(expertiza,doc tehn, alte cheltuieli)</t>
  </si>
  <si>
    <t>Constructie platforma betonata pentru depozitare temporara vehicule abandonate, cai de acces si imprejmuire, cabina poarta - SF, Studiu geotehnic, topografic, taxe avize si alte cheltuieli</t>
  </si>
  <si>
    <t>Cladire centru comercial Bazar (expertiza tehnica, documentatii tehnice si alte cheltuieli)</t>
  </si>
  <si>
    <t>”Dezvoltarea de noi capacitati de stocare a energiei electrice produsa din surse regenerabile”- Studiu de fezabilitate , Studiu geotehnic, Studiu topografic, Documentatie avize, Taxe, Avize si alte cheltuieli</t>
  </si>
  <si>
    <t>”Parc fotovoltaic cu instalații de stocare în Municipiul Slobozia, Județul Ialomița”- Studiu de fezabilitate , Studiu geotehnic, Studiu topografic, Documentatie avize, Taxe, Avize si alte cheltuieli</t>
  </si>
  <si>
    <t>Dotări independente: ANSAMBLURI jardiniere</t>
  </si>
  <si>
    <t>Modernizarea si completarea semaforizarii electrice in intersectia Bdul Unirii -str. Eternitatii</t>
  </si>
  <si>
    <r>
      <rPr>
        <b/>
        <sz val="10"/>
        <rFont val="Times New Roman"/>
        <charset val="134"/>
      </rPr>
      <t>"AMENAJARE EXTINDERE CIMITIR BORA ZONA DE EST - faza 2 "</t>
    </r>
    <r>
      <rPr>
        <b/>
        <i/>
        <sz val="10"/>
        <rFont val="Times New Roman"/>
        <charset val="134"/>
      </rPr>
      <t>-( Studiu de fezabilitate, studiu geotehnic, studiu topografic, documentatie avize,Taxe, avize si alte cheltuieli)</t>
    </r>
  </si>
  <si>
    <t>Plan Urbanistic Zonal "Parcul Tineretului"</t>
  </si>
  <si>
    <t>Plan Urbanistic Zonal "Mobilitate Nord"</t>
  </si>
  <si>
    <t>Plan Urbanistic Zonal Ansamblu zona recreativa Parc Multifunctional si functiuni conexe - Mihail Sadoveanu</t>
  </si>
  <si>
    <t>Plan Urbanistic Zonal Ansamblu zona recreativa Parc Multifunctional si functiuni conexe - Parcul Ialomita, reconfigurare trama stradala Razoare</t>
  </si>
  <si>
    <t>Plan Urbanistic Zonal Ansamblu zona recreativa Parc Multifunctional si functiuni conexe - Parcul de est</t>
  </si>
  <si>
    <t>Plan Urbanistic Zonal Complex sportiv cu functiuni conexe de platforme de agrement losir si configurare strazi acces obiective cultural sportive</t>
  </si>
  <si>
    <t>Documentatii tehnice - SF/DALI, Studii si expertize tehnice</t>
  </si>
  <si>
    <r>
      <rPr>
        <b/>
        <sz val="10"/>
        <rFont val="Times New Roman"/>
        <charset val="134"/>
      </rPr>
      <t xml:space="preserve">Regenerare urbana a cartierelor din Municipiul Slobozia </t>
    </r>
    <r>
      <rPr>
        <b/>
        <i/>
        <sz val="10"/>
        <rFont val="Times New Roman"/>
        <charset val="134"/>
      </rPr>
      <t>- studii, taxe, avize si alte cheltuieli</t>
    </r>
  </si>
  <si>
    <t>Realizare parcare publica Str. Răzoare Lot 1- SF. PT, taxe, avize si alte cheltuieli</t>
  </si>
  <si>
    <t>Realizare parcare publica Str. Răzoare Lot 2A- SF. PT, taxe, avize si alte cheltuieli</t>
  </si>
  <si>
    <t>Protectia mediului    74.02</t>
  </si>
  <si>
    <t>74.02</t>
  </si>
  <si>
    <t>74.02.06</t>
  </si>
  <si>
    <t>Extinderea și reabilitarea sistemului de canalizare menajară și pluvială în cartierele Slobozia Nouă și Bora - Executie</t>
  </si>
  <si>
    <r>
      <rPr>
        <b/>
        <sz val="10"/>
        <rFont val="Times New Roman"/>
        <charset val="134"/>
      </rPr>
      <t xml:space="preserve">Extindere Retele de alimentare cu apă și Canalizare Cartier Bora </t>
    </r>
    <r>
      <rPr>
        <b/>
        <i/>
        <sz val="10"/>
        <rFont val="Times New Roman"/>
        <charset val="134"/>
      </rPr>
      <t>-  - PT+DTAC+DTOE+EXECUTIE</t>
    </r>
  </si>
  <si>
    <r>
      <rPr>
        <b/>
        <sz val="10"/>
        <rFont val="Times New Roman"/>
        <charset val="134"/>
      </rPr>
      <t xml:space="preserve">Extindere Retele de alimentare cu apă și Canalizare Slobozia Noua </t>
    </r>
    <r>
      <rPr>
        <b/>
        <i/>
        <sz val="10"/>
        <rFont val="Times New Roman"/>
        <charset val="134"/>
      </rPr>
      <t>-  - PT+DTAC+DTOE+EXECUTIE</t>
    </r>
  </si>
  <si>
    <t>74.02.05.02</t>
  </si>
  <si>
    <t>Construirea de centre de colectare a deșeurilor prin aport voluntar in Municipiul Slobozia, județul Ialomița-PT, executie</t>
  </si>
  <si>
    <t>42.89.01</t>
  </si>
  <si>
    <t>42.89.03</t>
  </si>
  <si>
    <t>74.02.05.01</t>
  </si>
  <si>
    <t>Construirea de insule ecologice digitalizate pentru colectarea selectivă a deșeurilor la nivelul Municipiului Slobozia, Județul Ialomița</t>
  </si>
  <si>
    <t xml:space="preserve">Modernizare treapta aerare linia 2 din cadrul Statiei de Epurare Slobozia - PT+Executie
</t>
  </si>
  <si>
    <r>
      <rPr>
        <b/>
        <sz val="10"/>
        <rFont val="Times New Roman"/>
        <charset val="134"/>
      </rPr>
      <t xml:space="preserve">Reabilitare și modernizare stații pompare ape uzate (S.P.A.U.) în municipiul Slobozia </t>
    </r>
    <r>
      <rPr>
        <b/>
        <i/>
        <sz val="10"/>
        <rFont val="Times New Roman"/>
        <charset val="134"/>
      </rPr>
      <t xml:space="preserve"> - PT+Executie</t>
    </r>
  </si>
  <si>
    <t>Modernizare statie Clorare din cadrul Gospodariei de apa din Municipiul Slobozia - PT+Executie</t>
  </si>
  <si>
    <t>Înlocuire / Deviere conducta de refulare DN 800 mm la statia de pompareape menajere str.Caramidari, Municipiul Slobozia - PT+DTAC+DTOE+EXECUTIE</t>
  </si>
  <si>
    <t>Extindere și reabilitare sistem de canalizare menajeră și pluvială în cartierele: Gării, Dimitrie Cantemir, Nordului, Viitor, Platforma Industrială Vest, Municipiul Slobozia - Executie lucrari</t>
  </si>
  <si>
    <t>Constructie platforma betonata depozitare deseuri din constructii, cai de acces si imprejmuire -Executie lucrari</t>
  </si>
  <si>
    <t>Constructie platforma betonata depozitare temporara vehicule abandonate, cai de acces si imprejmuire, cabina poarta  -Executie lucrari</t>
  </si>
  <si>
    <t>Extindere și reabilitare sistem de canalizare menajeră și pluvială în cartierele: Gării, Dimitrie Cantemir, Nordului, Viitor, Platforma Industrială Vest, Municipiul Slobozia - Expertiză tehnică, actualizare PT și asistență tehnică</t>
  </si>
  <si>
    <t>Constructie platforma betonata depozitare deseuri din constructii, cai de acces si imprejmuire - SF, Studiu geotehnic, topografic, taxe avize si alte cheltuieli</t>
  </si>
  <si>
    <t>Dotari independente: Maturatoare Stradala medie -2 buc</t>
  </si>
  <si>
    <t xml:space="preserve">Directia de Administrare a domeniului Public Slobozia
</t>
  </si>
  <si>
    <t>Transporturi     84.02</t>
  </si>
  <si>
    <t>84.02</t>
  </si>
  <si>
    <t>84.02.03.02</t>
  </si>
  <si>
    <t>Modernizarea transportului public din Municipiul Slobozia -Pt+Executie lucrari</t>
  </si>
  <si>
    <t>84.02.03.03</t>
  </si>
  <si>
    <r>
      <rPr>
        <b/>
        <sz val="10"/>
        <rFont val="Times New Roman"/>
        <charset val="134"/>
      </rPr>
      <t>Centura ocolitoare din zona de Nord pentru Municipiul Slobozia si Modernizare  DC53 Slobozia</t>
    </r>
    <r>
      <rPr>
        <b/>
        <strike/>
        <sz val="10"/>
        <rFont val="Times New Roman"/>
        <charset val="134"/>
      </rPr>
      <t xml:space="preserve"> -</t>
    </r>
    <r>
      <rPr>
        <b/>
        <sz val="10"/>
        <rFont val="Times New Roman"/>
        <charset val="134"/>
      </rPr>
      <t xml:space="preserve"> Slobozia Noua -EXECUȚIE</t>
    </r>
  </si>
  <si>
    <t>ANGHEL SALIGNY 42.02A.87</t>
  </si>
  <si>
    <t>Extindere si reabilitare strazi in Municipiul Slobozia- SLOBOZIA NOUĂ. Modernizare strazi si drumuri de interes local - PT + Execuție lucrări</t>
  </si>
  <si>
    <t>Modernizare str. Ion Creanga - Slobozia Noua</t>
  </si>
  <si>
    <t>Modernizare parcare Str. Aleea Noua - zona Mihail Sadoveanu</t>
  </si>
  <si>
    <t>Modernizare Str. Filaturii - documentatie tehnica si executie lucrari</t>
  </si>
  <si>
    <t xml:space="preserve"> Extindere si reabilitare  strazi in Municipiul Slobozia - Bora, modernizare strazi si drumuri de interes local-Studii de specialitate, DALI, expertiză, taxe, avize si alte cheltuieli </t>
  </si>
  <si>
    <t>Semaforizare electrică zona Culturala Ionel Perlea și zona Elegant - Studiu de fezabilitate, studiu geotehnic, studiu topografic, documentatie avize, taxe, avize, DTAC, Proiect Tehnic si executia lucrarilor</t>
  </si>
  <si>
    <t>Dotari independente: Achizitie statii îmbarcare - debarcare călători transport public local</t>
  </si>
  <si>
    <r>
      <rPr>
        <b/>
        <sz val="10"/>
        <rFont val="Times New Roman"/>
        <charset val="134"/>
      </rPr>
      <t>Mobilitate urbana multimodala sustenabila - SLOBOZIA NORD</t>
    </r>
    <r>
      <rPr>
        <b/>
        <i/>
        <sz val="10"/>
        <rFont val="Times New Roman"/>
        <charset val="134"/>
      </rPr>
      <t xml:space="preserve"> - PT, DALI, Alte studii</t>
    </r>
  </si>
  <si>
    <t>Activitati autofinantate</t>
  </si>
  <si>
    <t>65.02E</t>
  </si>
  <si>
    <t>65.03.01</t>
  </si>
  <si>
    <t>Dotări independente: Utilaje din inox pentru blocul alimentar</t>
  </si>
  <si>
    <t>G.P.P. ”Piticot”</t>
  </si>
  <si>
    <t>Dotari independente: Achizitie Aragaz profesional cantina</t>
  </si>
  <si>
    <t>Dotari independente: Modernizare sistem de supraveghere audio-video examene nationale</t>
  </si>
  <si>
    <t>Dotari independente: Autoturism</t>
  </si>
  <si>
    <t>Dotari independente 2026</t>
  </si>
  <si>
    <t>Președinte de ședință</t>
  </si>
  <si>
    <t>Secretar general al municipiului Slobozia</t>
  </si>
  <si>
    <t>Ioniță Gabriel</t>
  </si>
  <si>
    <t>Jr. Tudoran Valentin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</si>
</sst>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47"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FF0000"/>
      <name val="Calibri"/>
      <charset val="134"/>
    </font>
    <font>
      <b/>
      <sz val="11"/>
      <name val="Calibri"/>
      <charset val="134"/>
    </font>
    <font>
      <b/>
      <sz val="11"/>
      <color rgb="FFFF0000"/>
      <name val="Calibri"/>
      <charset val="134"/>
    </font>
    <font>
      <sz val="12"/>
      <color rgb="FF000000"/>
      <name val="Times New Roman"/>
      <charset val="134"/>
    </font>
    <font>
      <b/>
      <sz val="11"/>
      <name val="Times New Roman"/>
      <charset val="134"/>
    </font>
    <font>
      <b/>
      <sz val="10"/>
      <name val="Times New Roman"/>
      <charset val="134"/>
    </font>
    <font>
      <sz val="12"/>
      <name val="Times New Roman"/>
      <charset val="134"/>
    </font>
    <font>
      <b/>
      <i/>
      <sz val="10"/>
      <name val="Times New Roman"/>
      <charset val="134"/>
    </font>
    <font>
      <sz val="12"/>
      <color rgb="FFFF0000"/>
      <name val="Times New Roman"/>
      <charset val="134"/>
    </font>
    <font>
      <sz val="10"/>
      <name val="Times New Roman"/>
      <charset val="134"/>
    </font>
    <font>
      <b/>
      <sz val="12"/>
      <name val="Times New Roman"/>
      <charset val="134"/>
    </font>
    <font>
      <b/>
      <sz val="11"/>
      <color rgb="FF0070C0"/>
      <name val="Calibri"/>
      <charset val="134"/>
    </font>
    <font>
      <i/>
      <sz val="10"/>
      <name val="Times New Roman"/>
      <charset val="134"/>
    </font>
    <font>
      <b/>
      <sz val="10"/>
      <color rgb="FF0070C0"/>
      <name val="Times New Roman"/>
      <charset val="134"/>
    </font>
    <font>
      <b/>
      <sz val="10"/>
      <name val="Times New Roman"/>
      <charset val="1"/>
    </font>
    <font>
      <sz val="11"/>
      <color rgb="FF0070C0"/>
      <name val="Calibri"/>
      <charset val="134"/>
    </font>
    <font>
      <b/>
      <sz val="10"/>
      <color rgb="FFFF0000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name val="Times New Roman"/>
      <charset val="1"/>
    </font>
    <font>
      <sz val="12"/>
      <color rgb="FFFF0000"/>
      <name val="Times New Roman"/>
      <charset val="1"/>
    </font>
    <font>
      <b/>
      <sz val="10"/>
      <color rgb="FF000000"/>
      <name val="Times New Roman"/>
      <charset val="134"/>
    </font>
    <font>
      <b/>
      <i/>
      <sz val="11"/>
      <color rgb="FF000000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b/>
      <strike/>
      <sz val="10"/>
      <name val="Times New Roman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B7DEE8"/>
        <bgColor rgb="FF93CDDD"/>
      </patternFill>
    </fill>
    <fill>
      <patternFill patternType="solid">
        <fgColor rgb="FFFAC090"/>
        <bgColor rgb="FFC0C0C0"/>
      </patternFill>
    </fill>
    <fill>
      <patternFill patternType="solid">
        <fgColor rgb="FF93CDDD"/>
        <bgColor rgb="FFB7DEE8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176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177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8" borderId="20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9" borderId="23" applyNumberFormat="0" applyAlignment="0" applyProtection="0">
      <alignment vertical="center"/>
    </xf>
    <xf numFmtId="0" fontId="35" fillId="10" borderId="24" applyNumberFormat="0" applyAlignment="0" applyProtection="0">
      <alignment vertical="center"/>
    </xf>
    <xf numFmtId="0" fontId="36" fillId="10" borderId="23" applyNumberFormat="0" applyAlignment="0" applyProtection="0">
      <alignment vertical="center"/>
    </xf>
    <xf numFmtId="0" fontId="37" fillId="11" borderId="25" applyNumberFormat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99">
    <xf numFmtId="0" fontId="0" fillId="0" borderId="0" xfId="0"/>
    <xf numFmtId="0" fontId="1" fillId="0" borderId="0" xfId="49" applyFont="1"/>
    <xf numFmtId="0" fontId="2" fillId="0" borderId="0" xfId="49" applyFont="1"/>
    <xf numFmtId="0" fontId="3" fillId="0" borderId="0" xfId="49" applyFont="1"/>
    <xf numFmtId="0" fontId="1" fillId="0" borderId="0" xfId="49" applyFont="1" applyFill="1"/>
    <xf numFmtId="0" fontId="4" fillId="0" borderId="0" xfId="49" applyFont="1"/>
    <xf numFmtId="0" fontId="3" fillId="0" borderId="0" xfId="60" applyFont="1"/>
    <xf numFmtId="0" fontId="1" fillId="0" borderId="0" xfId="49" applyFont="1" applyAlignment="1">
      <alignment vertical="center"/>
    </xf>
    <xf numFmtId="0" fontId="0" fillId="0" borderId="0" xfId="49"/>
    <xf numFmtId="0" fontId="1" fillId="0" borderId="0" xfId="49" applyFont="1" applyAlignment="1">
      <alignment horizontal="right" textRotation="90"/>
    </xf>
    <xf numFmtId="0" fontId="5" fillId="0" borderId="0" xfId="49" applyFont="1"/>
    <xf numFmtId="0" fontId="1" fillId="0" borderId="0" xfId="49" applyFont="1" applyBorder="1" applyAlignment="1">
      <alignment horizontal="center"/>
    </xf>
    <xf numFmtId="0" fontId="6" fillId="0" borderId="0" xfId="49" applyFont="1" applyBorder="1" applyAlignment="1">
      <alignment horizontal="center"/>
    </xf>
    <xf numFmtId="0" fontId="3" fillId="0" borderId="0" xfId="49" applyFont="1" applyBorder="1" applyAlignment="1">
      <alignment horizontal="center"/>
    </xf>
    <xf numFmtId="0" fontId="7" fillId="0" borderId="0" xfId="49" applyFont="1"/>
    <xf numFmtId="0" fontId="3" fillId="0" borderId="0" xfId="49" applyFont="1" applyBorder="1" applyAlignment="1">
      <alignment horizontal="left"/>
    </xf>
    <xf numFmtId="0" fontId="3" fillId="0" borderId="1" xfId="49" applyFont="1" applyBorder="1" applyAlignment="1">
      <alignment horizontal="left"/>
    </xf>
    <xf numFmtId="0" fontId="7" fillId="2" borderId="2" xfId="50" applyFont="1" applyFill="1" applyBorder="1" applyAlignment="1">
      <alignment horizontal="center" vertical="center" textRotation="90" wrapText="1"/>
    </xf>
    <xf numFmtId="0" fontId="7" fillId="2" borderId="2" xfId="50" applyFont="1" applyFill="1" applyBorder="1" applyAlignment="1">
      <alignment horizontal="left" vertical="center" textRotation="90" wrapText="1"/>
    </xf>
    <xf numFmtId="0" fontId="7" fillId="2" borderId="3" xfId="50" applyFont="1" applyFill="1" applyBorder="1" applyAlignment="1">
      <alignment horizontal="center" vertical="center" textRotation="90" wrapText="1"/>
    </xf>
    <xf numFmtId="0" fontId="7" fillId="2" borderId="2" xfId="50" applyFont="1" applyFill="1" applyBorder="1" applyAlignment="1">
      <alignment horizontal="center" vertical="center" wrapText="1"/>
    </xf>
    <xf numFmtId="3" fontId="7" fillId="2" borderId="2" xfId="50" applyNumberFormat="1" applyFont="1" applyFill="1" applyBorder="1" applyAlignment="1">
      <alignment horizontal="center" vertical="center" wrapText="1"/>
    </xf>
    <xf numFmtId="3" fontId="7" fillId="2" borderId="4" xfId="50" applyNumberFormat="1" applyFont="1" applyFill="1" applyBorder="1" applyAlignment="1">
      <alignment horizontal="center" vertical="center" wrapText="1"/>
    </xf>
    <xf numFmtId="3" fontId="7" fillId="2" borderId="3" xfId="50" applyNumberFormat="1" applyFont="1" applyFill="1" applyBorder="1" applyAlignment="1">
      <alignment horizontal="center" vertical="center" wrapText="1"/>
    </xf>
    <xf numFmtId="49" fontId="7" fillId="2" borderId="5" xfId="50" applyNumberFormat="1" applyFont="1" applyFill="1" applyBorder="1" applyAlignment="1">
      <alignment horizontal="center" vertical="center"/>
    </xf>
    <xf numFmtId="3" fontId="7" fillId="2" borderId="6" xfId="50" applyNumberFormat="1" applyFont="1" applyFill="1" applyBorder="1" applyAlignment="1">
      <alignment horizontal="right" vertical="center" wrapText="1"/>
    </xf>
    <xf numFmtId="3" fontId="7" fillId="2" borderId="7" xfId="50" applyNumberFormat="1" applyFont="1" applyFill="1" applyBorder="1" applyAlignment="1">
      <alignment horizontal="center" vertical="center" wrapText="1"/>
    </xf>
    <xf numFmtId="3" fontId="7" fillId="2" borderId="8" xfId="50" applyNumberFormat="1" applyFont="1" applyFill="1" applyBorder="1" applyAlignment="1">
      <alignment horizontal="center" vertical="center" wrapText="1"/>
    </xf>
    <xf numFmtId="3" fontId="7" fillId="2" borderId="9" xfId="50" applyNumberFormat="1" applyFont="1" applyFill="1" applyBorder="1" applyAlignment="1">
      <alignment horizontal="center" vertical="center" wrapText="1"/>
    </xf>
    <xf numFmtId="3" fontId="7" fillId="2" borderId="10" xfId="50" applyNumberFormat="1" applyFont="1" applyFill="1" applyBorder="1" applyAlignment="1">
      <alignment horizontal="center" vertical="center" wrapText="1"/>
    </xf>
    <xf numFmtId="0" fontId="7" fillId="2" borderId="11" xfId="50" applyFont="1" applyFill="1" applyBorder="1" applyAlignment="1">
      <alignment horizontal="center" vertical="top" wrapText="1"/>
    </xf>
    <xf numFmtId="0" fontId="7" fillId="2" borderId="12" xfId="50" applyFont="1" applyFill="1" applyBorder="1" applyAlignment="1">
      <alignment horizontal="center" vertical="top" wrapText="1"/>
    </xf>
    <xf numFmtId="0" fontId="7" fillId="2" borderId="12" xfId="50" applyFont="1" applyFill="1" applyBorder="1" applyAlignment="1">
      <alignment horizontal="center" vertical="top" textRotation="90" wrapText="1"/>
    </xf>
    <xf numFmtId="3" fontId="7" fillId="2" borderId="13" xfId="50" applyNumberFormat="1" applyFont="1" applyFill="1" applyBorder="1" applyAlignment="1">
      <alignment horizontal="center" vertical="top" wrapText="1"/>
    </xf>
    <xf numFmtId="3" fontId="7" fillId="2" borderId="14" xfId="50" applyNumberFormat="1" applyFont="1" applyFill="1" applyBorder="1" applyAlignment="1">
      <alignment horizontal="center" vertical="center" wrapText="1"/>
    </xf>
    <xf numFmtId="3" fontId="7" fillId="2" borderId="15" xfId="50" applyNumberFormat="1" applyFont="1" applyFill="1" applyBorder="1" applyAlignment="1">
      <alignment horizontal="center" vertical="center" wrapText="1"/>
    </xf>
    <xf numFmtId="0" fontId="7" fillId="3" borderId="16" xfId="50" applyFont="1" applyFill="1" applyBorder="1" applyAlignment="1">
      <alignment horizontal="center" vertical="top" wrapText="1"/>
    </xf>
    <xf numFmtId="3" fontId="7" fillId="3" borderId="16" xfId="50" applyNumberFormat="1" applyFont="1" applyFill="1" applyBorder="1" applyAlignment="1">
      <alignment horizontal="right" vertical="center" wrapText="1"/>
    </xf>
    <xf numFmtId="0" fontId="8" fillId="0" borderId="0" xfId="49" applyFont="1"/>
    <xf numFmtId="3" fontId="8" fillId="0" borderId="0" xfId="49" applyNumberFormat="1" applyFont="1"/>
    <xf numFmtId="0" fontId="9" fillId="4" borderId="8" xfId="54" applyFont="1" applyFill="1" applyBorder="1" applyAlignment="1">
      <alignment horizontal="center" vertical="center" wrapText="1"/>
    </xf>
    <xf numFmtId="3" fontId="7" fillId="4" borderId="8" xfId="50" applyNumberFormat="1" applyFont="1" applyFill="1" applyBorder="1" applyAlignment="1">
      <alignment horizontal="right" vertical="center" wrapText="1"/>
    </xf>
    <xf numFmtId="3" fontId="7" fillId="4" borderId="8" xfId="54" applyNumberFormat="1" applyFont="1" applyFill="1" applyBorder="1" applyAlignment="1">
      <alignment horizontal="right" vertical="center" wrapText="1"/>
    </xf>
    <xf numFmtId="0" fontId="7" fillId="3" borderId="8" xfId="54" applyFont="1" applyFill="1" applyBorder="1" applyAlignment="1">
      <alignment horizontal="center" vertical="center" wrapText="1"/>
    </xf>
    <xf numFmtId="3" fontId="7" fillId="3" borderId="8" xfId="54" applyNumberFormat="1" applyFont="1" applyFill="1" applyBorder="1" applyAlignment="1">
      <alignment horizontal="right" vertical="center" wrapText="1"/>
    </xf>
    <xf numFmtId="0" fontId="7" fillId="0" borderId="8" xfId="54" applyFont="1" applyBorder="1" applyAlignment="1">
      <alignment horizontal="center" vertical="center" wrapText="1"/>
    </xf>
    <xf numFmtId="0" fontId="9" fillId="2" borderId="17" xfId="50" applyFont="1" applyFill="1" applyBorder="1" applyAlignment="1">
      <alignment horizontal="center" vertical="center" wrapText="1"/>
    </xf>
    <xf numFmtId="0" fontId="9" fillId="2" borderId="17" xfId="50" applyFont="1" applyFill="1" applyBorder="1" applyAlignment="1">
      <alignment horizontal="center" vertical="center" textRotation="90" wrapText="1"/>
    </xf>
    <xf numFmtId="3" fontId="7" fillId="0" borderId="8" xfId="49" applyNumberFormat="1" applyFont="1" applyBorder="1" applyAlignment="1">
      <alignment horizontal="center" vertical="center" textRotation="90" wrapText="1"/>
    </xf>
    <xf numFmtId="0" fontId="7" fillId="0" borderId="17" xfId="54" applyFont="1" applyBorder="1" applyAlignment="1">
      <alignment horizontal="left" vertical="center" wrapText="1"/>
    </xf>
    <xf numFmtId="0" fontId="7" fillId="2" borderId="8" xfId="50" applyFont="1" applyFill="1" applyBorder="1" applyAlignment="1">
      <alignment horizontal="center" vertical="center" wrapText="1"/>
    </xf>
    <xf numFmtId="3" fontId="7" fillId="0" borderId="8" xfId="54" applyNumberFormat="1" applyFont="1" applyBorder="1" applyAlignment="1">
      <alignment horizontal="right" vertical="center" wrapText="1"/>
    </xf>
    <xf numFmtId="0" fontId="9" fillId="4" borderId="17" xfId="49" applyFont="1" applyFill="1" applyBorder="1" applyAlignment="1">
      <alignment horizontal="center" vertical="center" wrapText="1"/>
    </xf>
    <xf numFmtId="0" fontId="9" fillId="2" borderId="8" xfId="50" applyFont="1" applyFill="1" applyBorder="1" applyAlignment="1">
      <alignment horizontal="center" vertical="center" wrapText="1"/>
    </xf>
    <xf numFmtId="0" fontId="9" fillId="2" borderId="8" xfId="50" applyFont="1" applyFill="1" applyBorder="1" applyAlignment="1">
      <alignment horizontal="center" vertical="center" textRotation="90" wrapText="1"/>
    </xf>
    <xf numFmtId="0" fontId="7" fillId="2" borderId="8" xfId="50" applyFont="1" applyFill="1" applyBorder="1" applyAlignment="1">
      <alignment horizontal="left" vertical="center" wrapText="1"/>
    </xf>
    <xf numFmtId="3" fontId="7" fillId="0" borderId="18" xfId="54" applyNumberFormat="1" applyFont="1" applyBorder="1" applyAlignment="1">
      <alignment horizontal="right" vertical="center" wrapText="1"/>
    </xf>
    <xf numFmtId="0" fontId="9" fillId="4" borderId="8" xfId="49" applyFont="1" applyFill="1" applyBorder="1" applyAlignment="1">
      <alignment horizontal="center" vertical="center" wrapText="1"/>
    </xf>
    <xf numFmtId="3" fontId="7" fillId="4" borderId="18" xfId="49" applyNumberFormat="1" applyFont="1" applyFill="1" applyBorder="1" applyAlignment="1">
      <alignment horizontal="right" vertical="center" wrapText="1"/>
    </xf>
    <xf numFmtId="0" fontId="9" fillId="0" borderId="8" xfId="49" applyFont="1" applyBorder="1" applyAlignment="1">
      <alignment horizontal="center" vertical="center"/>
    </xf>
    <xf numFmtId="0" fontId="7" fillId="0" borderId="8" xfId="49" applyFont="1" applyBorder="1" applyAlignment="1">
      <alignment horizontal="left" vertical="center" wrapText="1"/>
    </xf>
    <xf numFmtId="3" fontId="7" fillId="0" borderId="18" xfId="49" applyNumberFormat="1" applyFont="1" applyBorder="1" applyAlignment="1">
      <alignment horizontal="right" vertical="center" wrapText="1"/>
    </xf>
    <xf numFmtId="3" fontId="7" fillId="0" borderId="8" xfId="49" applyNumberFormat="1" applyFont="1" applyBorder="1" applyAlignment="1">
      <alignment horizontal="right" vertical="center" wrapText="1"/>
    </xf>
    <xf numFmtId="0" fontId="7" fillId="5" borderId="8" xfId="49" applyFont="1" applyFill="1" applyBorder="1" applyAlignment="1">
      <alignment horizontal="center" vertical="center" wrapText="1"/>
    </xf>
    <xf numFmtId="3" fontId="7" fillId="5" borderId="18" xfId="49" applyNumberFormat="1" applyFont="1" applyFill="1" applyBorder="1" applyAlignment="1">
      <alignment horizontal="right" vertical="center" wrapText="1"/>
    </xf>
    <xf numFmtId="3" fontId="7" fillId="5" borderId="8" xfId="49" applyNumberFormat="1" applyFont="1" applyFill="1" applyBorder="1" applyAlignment="1">
      <alignment horizontal="right" vertical="center" wrapText="1"/>
    </xf>
    <xf numFmtId="0" fontId="9" fillId="2" borderId="8" xfId="50" applyFont="1" applyFill="1" applyBorder="1" applyAlignment="1">
      <alignment horizontal="center" vertical="top" textRotation="90" wrapText="1"/>
    </xf>
    <xf numFmtId="0" fontId="7" fillId="2" borderId="8" xfId="50" applyFont="1" applyFill="1" applyBorder="1" applyAlignment="1">
      <alignment vertical="center" wrapText="1"/>
    </xf>
    <xf numFmtId="3" fontId="7" fillId="2" borderId="18" xfId="50" applyNumberFormat="1" applyFont="1" applyFill="1" applyBorder="1"/>
    <xf numFmtId="3" fontId="7" fillId="2" borderId="8" xfId="50" applyNumberFormat="1" applyFont="1" applyFill="1" applyBorder="1" applyAlignment="1">
      <alignment horizontal="right" vertical="center" wrapText="1"/>
    </xf>
    <xf numFmtId="0" fontId="10" fillId="0" borderId="0" xfId="49" applyFont="1"/>
    <xf numFmtId="3" fontId="7" fillId="2" borderId="18" xfId="50" applyNumberFormat="1" applyFont="1" applyFill="1" applyBorder="1" applyAlignment="1">
      <alignment horizontal="center" vertical="center"/>
    </xf>
    <xf numFmtId="0" fontId="8" fillId="0" borderId="0" xfId="59" applyFont="1"/>
    <xf numFmtId="0" fontId="11" fillId="5" borderId="8" xfId="49" applyFont="1" applyFill="1" applyBorder="1" applyAlignment="1">
      <alignment vertical="center"/>
    </xf>
    <xf numFmtId="3" fontId="7" fillId="5" borderId="8" xfId="49" applyNumberFormat="1" applyFont="1" applyFill="1" applyBorder="1" applyAlignment="1">
      <alignment vertical="center" wrapText="1"/>
    </xf>
    <xf numFmtId="3" fontId="7" fillId="5" borderId="8" xfId="49" applyNumberFormat="1" applyFont="1" applyFill="1" applyBorder="1" applyAlignment="1">
      <alignment horizontal="center" vertical="center" textRotation="90" wrapText="1"/>
    </xf>
    <xf numFmtId="0" fontId="9" fillId="4" borderId="8" xfId="50" applyFont="1" applyFill="1" applyBorder="1" applyAlignment="1">
      <alignment horizontal="center" vertical="center" wrapText="1"/>
    </xf>
    <xf numFmtId="3" fontId="7" fillId="4" borderId="18" xfId="50" applyNumberFormat="1" applyFont="1" applyFill="1" applyBorder="1" applyAlignment="1">
      <alignment horizontal="right" vertical="center" wrapText="1"/>
    </xf>
    <xf numFmtId="0" fontId="12" fillId="0" borderId="0" xfId="49" applyFont="1"/>
    <xf numFmtId="0" fontId="13" fillId="0" borderId="0" xfId="49" applyFont="1"/>
    <xf numFmtId="0" fontId="14" fillId="0" borderId="8" xfId="50" applyFont="1" applyFill="1" applyBorder="1" applyAlignment="1">
      <alignment horizontal="center" vertical="center" wrapText="1"/>
    </xf>
    <xf numFmtId="0" fontId="9" fillId="0" borderId="8" xfId="50" applyFont="1" applyFill="1" applyBorder="1" applyAlignment="1">
      <alignment horizontal="center" vertical="center" textRotation="90" wrapText="1"/>
    </xf>
    <xf numFmtId="0" fontId="9" fillId="0" borderId="17" xfId="50" applyFont="1" applyFill="1" applyBorder="1" applyAlignment="1">
      <alignment horizontal="center" vertical="center" textRotation="90" wrapText="1"/>
    </xf>
    <xf numFmtId="0" fontId="7" fillId="0" borderId="8" xfId="50" applyFont="1" applyFill="1" applyBorder="1" applyAlignment="1">
      <alignment horizontal="left" vertical="center" wrapText="1"/>
    </xf>
    <xf numFmtId="0" fontId="7" fillId="0" borderId="8" xfId="50" applyFont="1" applyFill="1" applyBorder="1" applyAlignment="1">
      <alignment horizontal="center" vertical="center" wrapText="1"/>
    </xf>
    <xf numFmtId="3" fontId="7" fillId="0" borderId="18" xfId="50" applyNumberFormat="1" applyFont="1" applyFill="1" applyBorder="1" applyAlignment="1">
      <alignment horizontal="center" vertical="center"/>
    </xf>
    <xf numFmtId="3" fontId="7" fillId="0" borderId="8" xfId="50" applyNumberFormat="1" applyFont="1" applyFill="1" applyBorder="1" applyAlignment="1">
      <alignment horizontal="right" vertical="center" wrapText="1"/>
    </xf>
    <xf numFmtId="3" fontId="7" fillId="0" borderId="8" xfId="50" applyNumberFormat="1" applyFont="1" applyFill="1" applyBorder="1" applyAlignment="1">
      <alignment horizontal="center" vertical="center" wrapText="1"/>
    </xf>
    <xf numFmtId="3" fontId="15" fillId="0" borderId="8" xfId="50" applyNumberFormat="1" applyFont="1" applyFill="1" applyBorder="1" applyAlignment="1">
      <alignment horizontal="center" vertical="center" wrapText="1"/>
    </xf>
    <xf numFmtId="0" fontId="12" fillId="0" borderId="0" xfId="49" applyFont="1" applyAlignment="1">
      <alignment horizontal="right" vertical="center"/>
    </xf>
    <xf numFmtId="3" fontId="12" fillId="0" borderId="0" xfId="49" applyNumberFormat="1" applyFont="1" applyAlignment="1">
      <alignment horizontal="right" vertical="center"/>
    </xf>
    <xf numFmtId="3" fontId="12" fillId="0" borderId="0" xfId="49" applyNumberFormat="1" applyFont="1" applyAlignment="1">
      <alignment vertical="center"/>
    </xf>
    <xf numFmtId="0" fontId="12" fillId="0" borderId="0" xfId="49" applyFont="1" applyAlignment="1">
      <alignment vertical="center"/>
    </xf>
    <xf numFmtId="0" fontId="12" fillId="0" borderId="0" xfId="49" applyFont="1" applyAlignment="1">
      <alignment vertical="center" wrapText="1"/>
    </xf>
    <xf numFmtId="0" fontId="14" fillId="2" borderId="8" xfId="50" applyFont="1" applyFill="1" applyBorder="1" applyAlignment="1">
      <alignment horizontal="center" vertical="center" wrapText="1"/>
    </xf>
    <xf numFmtId="0" fontId="14" fillId="0" borderId="8" xfId="50" applyFont="1" applyBorder="1" applyAlignment="1">
      <alignment horizontal="center" vertical="center" wrapText="1"/>
    </xf>
    <xf numFmtId="0" fontId="9" fillId="0" borderId="17" xfId="50" applyFont="1" applyBorder="1" applyAlignment="1">
      <alignment horizontal="center" vertical="center" textRotation="90" wrapText="1"/>
    </xf>
    <xf numFmtId="0" fontId="7" fillId="2" borderId="8" xfId="54" applyFont="1" applyFill="1" applyBorder="1" applyAlignment="1">
      <alignment horizontal="left" vertical="center" wrapText="1"/>
    </xf>
    <xf numFmtId="3" fontId="15" fillId="2" borderId="8" xfId="50" applyNumberFormat="1" applyFont="1" applyFill="1" applyBorder="1" applyAlignment="1">
      <alignment horizontal="center" vertical="center" wrapText="1"/>
    </xf>
    <xf numFmtId="3" fontId="7" fillId="0" borderId="8" xfId="59" applyNumberFormat="1" applyFont="1" applyBorder="1" applyAlignment="1">
      <alignment horizontal="center" vertical="center"/>
    </xf>
    <xf numFmtId="0" fontId="16" fillId="2" borderId="8" xfId="50" applyFont="1" applyFill="1" applyBorder="1" applyAlignment="1">
      <alignment vertical="center" wrapText="1"/>
    </xf>
    <xf numFmtId="3" fontId="7" fillId="0" borderId="8" xfId="50" applyNumberFormat="1" applyFont="1" applyBorder="1" applyAlignment="1">
      <alignment horizontal="center" vertical="center"/>
    </xf>
    <xf numFmtId="3" fontId="7" fillId="0" borderId="8" xfId="50" applyNumberFormat="1" applyFont="1" applyBorder="1" applyAlignment="1">
      <alignment vertical="center"/>
    </xf>
    <xf numFmtId="0" fontId="9" fillId="0" borderId="8" xfId="50" applyFont="1" applyBorder="1" applyAlignment="1">
      <alignment horizontal="center" vertical="center" wrapText="1"/>
    </xf>
    <xf numFmtId="0" fontId="9" fillId="0" borderId="8" xfId="50" applyFont="1" applyBorder="1" applyAlignment="1">
      <alignment horizontal="center" vertical="center" textRotation="90" wrapText="1"/>
    </xf>
    <xf numFmtId="0" fontId="7" fillId="0" borderId="8" xfId="50" applyFont="1" applyBorder="1" applyAlignment="1">
      <alignment vertical="center" wrapText="1"/>
    </xf>
    <xf numFmtId="0" fontId="7" fillId="0" borderId="8" xfId="50" applyFont="1" applyBorder="1" applyAlignment="1">
      <alignment horizontal="center" vertical="center" wrapText="1"/>
    </xf>
    <xf numFmtId="3" fontId="7" fillId="0" borderId="18" xfId="50" applyNumberFormat="1" applyFont="1" applyBorder="1" applyAlignment="1">
      <alignment horizontal="center" vertical="center"/>
    </xf>
    <xf numFmtId="3" fontId="7" fillId="0" borderId="8" xfId="50" applyNumberFormat="1" applyFont="1" applyBorder="1" applyAlignment="1">
      <alignment horizontal="right" vertical="center" wrapText="1"/>
    </xf>
    <xf numFmtId="0" fontId="7" fillId="0" borderId="8" xfId="50" applyFont="1" applyBorder="1" applyAlignment="1">
      <alignment horizontal="left" vertical="center" wrapText="1"/>
    </xf>
    <xf numFmtId="3" fontId="15" fillId="2" borderId="8" xfId="50" applyNumberFormat="1" applyFont="1" applyFill="1" applyBorder="1" applyAlignment="1">
      <alignment horizontal="right" vertical="center" wrapText="1"/>
    </xf>
    <xf numFmtId="0" fontId="17" fillId="0" borderId="0" xfId="49" applyFont="1"/>
    <xf numFmtId="3" fontId="8" fillId="0" borderId="0" xfId="49" applyNumberFormat="1" applyFont="1" applyAlignment="1">
      <alignment vertical="center"/>
    </xf>
    <xf numFmtId="3" fontId="15" fillId="0" borderId="8" xfId="50" applyNumberFormat="1" applyFont="1" applyBorder="1" applyAlignment="1">
      <alignment horizontal="right" vertical="center" wrapText="1"/>
    </xf>
    <xf numFmtId="0" fontId="12" fillId="0" borderId="0" xfId="0" applyFont="1" applyAlignment="1">
      <alignment vertical="center"/>
    </xf>
    <xf numFmtId="49" fontId="9" fillId="2" borderId="8" xfId="50" applyNumberFormat="1" applyFont="1" applyFill="1" applyBorder="1" applyAlignment="1">
      <alignment horizontal="center" vertical="center" textRotation="90" wrapText="1"/>
    </xf>
    <xf numFmtId="3" fontId="18" fillId="0" borderId="8" xfId="50" applyNumberFormat="1" applyFont="1" applyBorder="1" applyAlignment="1">
      <alignment horizontal="right" vertical="center" wrapText="1"/>
    </xf>
    <xf numFmtId="0" fontId="9" fillId="0" borderId="8" xfId="0" applyFont="1" applyBorder="1" applyAlignment="1" applyProtection="1">
      <alignment horizontal="center" vertical="center" textRotation="90" wrapText="1"/>
    </xf>
    <xf numFmtId="3" fontId="7" fillId="4" borderId="18" xfId="50" applyNumberFormat="1" applyFont="1" applyFill="1" applyBorder="1" applyAlignment="1">
      <alignment horizontal="center" vertical="center"/>
    </xf>
    <xf numFmtId="3" fontId="7" fillId="4" borderId="8" xfId="50" applyNumberFormat="1" applyFont="1" applyFill="1" applyBorder="1"/>
    <xf numFmtId="0" fontId="17" fillId="0" borderId="0" xfId="49" applyFont="1" applyFill="1"/>
    <xf numFmtId="0" fontId="9" fillId="0" borderId="8" xfId="50" applyFont="1" applyFill="1" applyBorder="1" applyAlignment="1">
      <alignment horizontal="center" vertical="center" wrapText="1"/>
    </xf>
    <xf numFmtId="49" fontId="9" fillId="0" borderId="8" xfId="50" applyNumberFormat="1" applyFont="1" applyFill="1" applyBorder="1" applyAlignment="1">
      <alignment horizontal="center" vertical="center" textRotation="90" wrapText="1"/>
    </xf>
    <xf numFmtId="0" fontId="8" fillId="0" borderId="0" xfId="49" applyFont="1" applyFill="1"/>
    <xf numFmtId="0" fontId="12" fillId="0" borderId="0" xfId="49" applyFont="1" applyFill="1" applyAlignment="1">
      <alignment vertical="center"/>
    </xf>
    <xf numFmtId="3" fontId="12" fillId="0" borderId="0" xfId="49" applyNumberFormat="1" applyFont="1" applyFill="1" applyAlignment="1">
      <alignment vertical="center"/>
    </xf>
    <xf numFmtId="0" fontId="14" fillId="4" borderId="8" xfId="50" applyFont="1" applyFill="1" applyBorder="1" applyAlignment="1">
      <alignment horizontal="left" vertical="center" wrapText="1"/>
    </xf>
    <xf numFmtId="0" fontId="14" fillId="4" borderId="8" xfId="50" applyFont="1" applyFill="1" applyBorder="1" applyAlignment="1">
      <alignment horizontal="center" vertical="center" textRotation="90" wrapText="1"/>
    </xf>
    <xf numFmtId="3" fontId="7" fillId="4" borderId="18" xfId="50" applyNumberFormat="1" applyFont="1" applyFill="1" applyBorder="1" applyAlignment="1">
      <alignment horizontal="center" vertical="center" wrapText="1"/>
    </xf>
    <xf numFmtId="49" fontId="7" fillId="2" borderId="8" xfId="50" applyNumberFormat="1" applyFont="1" applyFill="1" applyBorder="1" applyAlignment="1">
      <alignment vertical="center" wrapText="1"/>
    </xf>
    <xf numFmtId="0" fontId="7" fillId="2" borderId="8" xfId="54" applyFont="1" applyFill="1" applyBorder="1" applyAlignment="1">
      <alignment horizontal="center" vertical="center" wrapText="1"/>
    </xf>
    <xf numFmtId="49" fontId="7" fillId="0" borderId="8" xfId="50" applyNumberFormat="1" applyFont="1" applyBorder="1" applyAlignment="1">
      <alignment horizontal="left" vertical="center" wrapText="1"/>
    </xf>
    <xf numFmtId="49" fontId="7" fillId="2" borderId="8" xfId="50" applyNumberFormat="1" applyFont="1" applyFill="1" applyBorder="1" applyAlignment="1">
      <alignment horizontal="left" vertical="center" wrapText="1"/>
    </xf>
    <xf numFmtId="3" fontId="7" fillId="0" borderId="8" xfId="50" applyNumberFormat="1" applyFont="1" applyBorder="1" applyAlignment="1">
      <alignment horizontal="center" vertical="center" wrapText="1"/>
    </xf>
    <xf numFmtId="3" fontId="7" fillId="0" borderId="0" xfId="49" applyNumberFormat="1" applyFont="1" applyAlignment="1">
      <alignment horizontal="center" vertical="center"/>
    </xf>
    <xf numFmtId="0" fontId="7" fillId="5" borderId="8" xfId="50" applyFont="1" applyFill="1" applyBorder="1" applyAlignment="1">
      <alignment horizontal="center" vertical="center" wrapText="1"/>
    </xf>
    <xf numFmtId="3" fontId="7" fillId="5" borderId="18" xfId="50" applyNumberFormat="1" applyFont="1" applyFill="1" applyBorder="1" applyAlignment="1">
      <alignment horizontal="center" vertical="center"/>
    </xf>
    <xf numFmtId="3" fontId="7" fillId="5" borderId="8" xfId="50" applyNumberFormat="1" applyFont="1" applyFill="1" applyBorder="1" applyAlignment="1">
      <alignment horizontal="right" vertical="center" wrapText="1"/>
    </xf>
    <xf numFmtId="3" fontId="7" fillId="5" borderId="18" xfId="49" applyNumberFormat="1" applyFont="1" applyFill="1" applyBorder="1" applyAlignment="1">
      <alignment horizontal="center" vertical="center" wrapText="1"/>
    </xf>
    <xf numFmtId="3" fontId="7" fillId="4" borderId="18" xfId="49" applyNumberFormat="1" applyFont="1" applyFill="1" applyBorder="1" applyAlignment="1">
      <alignment horizontal="center" vertical="center" wrapText="1"/>
    </xf>
    <xf numFmtId="3" fontId="7" fillId="4" borderId="8" xfId="49" applyNumberFormat="1" applyFont="1" applyFill="1" applyBorder="1" applyAlignment="1">
      <alignment horizontal="right" vertical="center" wrapText="1"/>
    </xf>
    <xf numFmtId="0" fontId="9" fillId="0" borderId="8" xfId="49" applyFont="1" applyBorder="1" applyAlignment="1">
      <alignment horizontal="center" vertical="center" wrapText="1"/>
    </xf>
    <xf numFmtId="0" fontId="9" fillId="2" borderId="8" xfId="50" applyFont="1" applyFill="1" applyBorder="1" applyAlignment="1">
      <alignment horizontal="left" vertical="center" wrapText="1"/>
    </xf>
    <xf numFmtId="3" fontId="7" fillId="0" borderId="18" xfId="49" applyNumberFormat="1" applyFont="1" applyBorder="1" applyAlignment="1">
      <alignment horizontal="center" vertical="center" wrapText="1"/>
    </xf>
    <xf numFmtId="3" fontId="18" fillId="0" borderId="8" xfId="49" applyNumberFormat="1" applyFont="1" applyBorder="1" applyAlignment="1">
      <alignment horizontal="right" vertical="center" wrapText="1"/>
    </xf>
    <xf numFmtId="0" fontId="8" fillId="0" borderId="0" xfId="49" applyFont="1" applyAlignment="1">
      <alignment vertical="center"/>
    </xf>
    <xf numFmtId="3" fontId="19" fillId="0" borderId="0" xfId="0" applyNumberFormat="1" applyFont="1" applyAlignment="1">
      <alignment vertical="center"/>
    </xf>
    <xf numFmtId="0" fontId="9" fillId="0" borderId="8" xfId="50" applyFont="1" applyBorder="1" applyAlignment="1">
      <alignment horizontal="left" vertical="center" wrapText="1"/>
    </xf>
    <xf numFmtId="0" fontId="7" fillId="0" borderId="8" xfId="50" applyFont="1" applyBorder="1" applyAlignment="1">
      <alignment horizontal="left" vertical="top" wrapText="1"/>
    </xf>
    <xf numFmtId="3" fontId="7" fillId="2" borderId="18" xfId="50" applyNumberFormat="1" applyFont="1" applyFill="1" applyBorder="1" applyAlignment="1">
      <alignment horizontal="center" vertical="center" wrapText="1"/>
    </xf>
    <xf numFmtId="0" fontId="7" fillId="0" borderId="8" xfId="54" applyFont="1" applyBorder="1" applyAlignment="1">
      <alignment horizontal="left" vertical="center" wrapText="1"/>
    </xf>
    <xf numFmtId="3" fontId="12" fillId="0" borderId="0" xfId="49" applyNumberFormat="1" applyFont="1"/>
    <xf numFmtId="0" fontId="9" fillId="0" borderId="8" xfId="50" applyFont="1" applyFill="1" applyBorder="1" applyAlignment="1">
      <alignment horizontal="left" vertical="center" wrapText="1"/>
    </xf>
    <xf numFmtId="0" fontId="7" fillId="0" borderId="8" xfId="49" applyFont="1" applyFill="1" applyBorder="1" applyAlignment="1">
      <alignment horizontal="left" vertical="center" wrapText="1"/>
    </xf>
    <xf numFmtId="0" fontId="7" fillId="0" borderId="8" xfId="54" applyFont="1" applyFill="1" applyBorder="1" applyAlignment="1">
      <alignment horizontal="center" vertical="center" wrapText="1"/>
    </xf>
    <xf numFmtId="3" fontId="7" fillId="0" borderId="18" xfId="49" applyNumberFormat="1" applyFont="1" applyFill="1" applyBorder="1" applyAlignment="1">
      <alignment horizontal="center" vertical="center" wrapText="1"/>
    </xf>
    <xf numFmtId="3" fontId="7" fillId="0" borderId="8" xfId="49" applyNumberFormat="1" applyFont="1" applyFill="1" applyBorder="1" applyAlignment="1">
      <alignment horizontal="right" vertical="center" wrapText="1"/>
    </xf>
    <xf numFmtId="0" fontId="6" fillId="0" borderId="0" xfId="0" applyFont="1" applyFill="1"/>
    <xf numFmtId="0" fontId="20" fillId="0" borderId="0" xfId="49" applyFont="1"/>
    <xf numFmtId="49" fontId="9" fillId="0" borderId="8" xfId="50" applyNumberFormat="1" applyFont="1" applyBorder="1" applyAlignment="1">
      <alignment horizontal="center" vertical="center" textRotation="90" wrapText="1"/>
    </xf>
    <xf numFmtId="3" fontId="7" fillId="0" borderId="18" xfId="50" applyNumberFormat="1" applyFont="1" applyBorder="1" applyAlignment="1">
      <alignment horizontal="center" vertical="center" wrapText="1"/>
    </xf>
    <xf numFmtId="0" fontId="7" fillId="0" borderId="8" xfId="50" applyFont="1" applyBorder="1" applyAlignment="1">
      <alignment vertical="top" wrapText="1"/>
    </xf>
    <xf numFmtId="0" fontId="21" fillId="0" borderId="0" xfId="49" applyFont="1" applyAlignment="1">
      <alignment vertical="center"/>
    </xf>
    <xf numFmtId="0" fontId="22" fillId="0" borderId="0" xfId="49" applyFont="1"/>
    <xf numFmtId="0" fontId="7" fillId="0" borderId="8" xfId="50" applyFont="1" applyBorder="1" applyAlignment="1">
      <alignment horizontal="center" vertical="top" wrapText="1"/>
    </xf>
    <xf numFmtId="0" fontId="9" fillId="0" borderId="8" xfId="49" applyFont="1" applyBorder="1" applyAlignment="1">
      <alignment horizontal="center" vertical="center" textRotation="90" wrapText="1"/>
    </xf>
    <xf numFmtId="3" fontId="7" fillId="0" borderId="16" xfId="50" applyNumberFormat="1" applyFont="1" applyBorder="1" applyAlignment="1">
      <alignment horizontal="right" vertical="center" wrapText="1"/>
    </xf>
    <xf numFmtId="0" fontId="9" fillId="0" borderId="8" xfId="0" applyFont="1" applyBorder="1" applyAlignment="1">
      <alignment horizontal="right" textRotation="90"/>
    </xf>
    <xf numFmtId="3" fontId="15" fillId="0" borderId="16" xfId="50" applyNumberFormat="1" applyFont="1" applyBorder="1" applyAlignment="1">
      <alignment horizontal="right" vertical="center" wrapText="1"/>
    </xf>
    <xf numFmtId="3" fontId="7" fillId="0" borderId="19" xfId="50" applyNumberFormat="1" applyFont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3" fontId="7" fillId="0" borderId="19" xfId="50" applyNumberFormat="1" applyFont="1" applyFill="1" applyBorder="1" applyAlignment="1">
      <alignment horizontal="center" vertical="center" wrapText="1"/>
    </xf>
    <xf numFmtId="3" fontId="7" fillId="0" borderId="19" xfId="50" applyNumberFormat="1" applyFont="1" applyFill="1" applyBorder="1" applyAlignment="1">
      <alignment horizontal="right" vertical="center" wrapText="1"/>
    </xf>
    <xf numFmtId="3" fontId="7" fillId="6" borderId="19" xfId="50" applyNumberFormat="1" applyFont="1" applyFill="1" applyBorder="1" applyAlignment="1">
      <alignment horizontal="right" vertical="center" wrapText="1"/>
    </xf>
    <xf numFmtId="3" fontId="7" fillId="5" borderId="19" xfId="49" applyNumberFormat="1" applyFont="1" applyFill="1" applyBorder="1" applyAlignment="1">
      <alignment horizontal="center" vertical="center" wrapText="1"/>
    </xf>
    <xf numFmtId="0" fontId="12" fillId="0" borderId="0" xfId="60" applyFont="1"/>
    <xf numFmtId="0" fontId="7" fillId="0" borderId="8" xfId="49" applyFont="1" applyBorder="1" applyAlignment="1">
      <alignment horizontal="center" vertical="center" wrapText="1"/>
    </xf>
    <xf numFmtId="0" fontId="8" fillId="7" borderId="0" xfId="49" applyFont="1" applyFill="1" applyAlignment="1">
      <alignment vertical="center" wrapText="1"/>
    </xf>
    <xf numFmtId="3" fontId="7" fillId="0" borderId="8" xfId="60" applyNumberFormat="1" applyFont="1" applyBorder="1" applyAlignment="1">
      <alignment horizontal="right" vertical="center" wrapText="1"/>
    </xf>
    <xf numFmtId="0" fontId="7" fillId="0" borderId="8" xfId="60" applyFont="1" applyBorder="1" applyAlignment="1">
      <alignment horizontal="left" vertical="center" wrapText="1"/>
    </xf>
    <xf numFmtId="0" fontId="7" fillId="2" borderId="8" xfId="50" applyFont="1" applyFill="1" applyBorder="1" applyAlignment="1">
      <alignment horizontal="left" vertical="top" wrapText="1"/>
    </xf>
    <xf numFmtId="3" fontId="8" fillId="0" borderId="0" xfId="49" applyNumberFormat="1" applyFont="1" applyAlignment="1">
      <alignment horizontal="right" vertical="center"/>
    </xf>
    <xf numFmtId="0" fontId="8" fillId="0" borderId="0" xfId="49" applyFont="1" applyAlignment="1">
      <alignment horizontal="right"/>
    </xf>
    <xf numFmtId="0" fontId="12" fillId="7" borderId="0" xfId="49" applyFont="1" applyFill="1" applyAlignment="1">
      <alignment horizontal="right" vertical="center" wrapText="1"/>
    </xf>
    <xf numFmtId="0" fontId="7" fillId="0" borderId="8" xfId="50" applyFont="1" applyFill="1" applyBorder="1" applyAlignment="1">
      <alignment vertical="center" wrapText="1"/>
    </xf>
    <xf numFmtId="3" fontId="7" fillId="6" borderId="8" xfId="50" applyNumberFormat="1" applyFont="1" applyFill="1" applyBorder="1" applyAlignment="1">
      <alignment horizontal="right" vertical="center" wrapText="1"/>
    </xf>
    <xf numFmtId="0" fontId="24" fillId="0" borderId="0" xfId="0" applyFont="1" applyFill="1" applyAlignment="1">
      <alignment textRotation="90"/>
    </xf>
    <xf numFmtId="3" fontId="7" fillId="0" borderId="18" xfId="50" applyNumberFormat="1" applyFont="1" applyFill="1" applyBorder="1" applyAlignment="1">
      <alignment horizontal="center" vertical="center" wrapText="1"/>
    </xf>
    <xf numFmtId="49" fontId="7" fillId="5" borderId="8" xfId="50" applyNumberFormat="1" applyFont="1" applyFill="1" applyBorder="1" applyAlignment="1">
      <alignment horizontal="center" vertical="center" wrapText="1"/>
    </xf>
    <xf numFmtId="3" fontId="7" fillId="5" borderId="8" xfId="50" applyNumberFormat="1" applyFont="1" applyFill="1" applyBorder="1" applyAlignment="1">
      <alignment vertical="center"/>
    </xf>
    <xf numFmtId="0" fontId="9" fillId="4" borderId="8" xfId="50" applyFont="1" applyFill="1" applyBorder="1" applyAlignment="1">
      <alignment horizontal="left" vertical="center" wrapText="1"/>
    </xf>
    <xf numFmtId="3" fontId="7" fillId="2" borderId="19" xfId="50" applyNumberFormat="1" applyFont="1" applyFill="1" applyBorder="1" applyAlignment="1">
      <alignment horizontal="center" vertical="center"/>
    </xf>
    <xf numFmtId="3" fontId="7" fillId="2" borderId="16" xfId="50" applyNumberFormat="1" applyFont="1" applyFill="1" applyBorder="1" applyAlignment="1">
      <alignment horizontal="right" vertical="center" wrapText="1"/>
    </xf>
    <xf numFmtId="0" fontId="1" fillId="0" borderId="0" xfId="49" applyFont="1" applyBorder="1"/>
    <xf numFmtId="0" fontId="1" fillId="0" borderId="0" xfId="49" applyFont="1" applyBorder="1" applyAlignment="1">
      <alignment horizontal="right" textRotation="90"/>
    </xf>
    <xf numFmtId="0" fontId="3" fillId="0" borderId="0" xfId="49" applyFont="1" applyBorder="1"/>
    <xf numFmtId="0" fontId="3" fillId="0" borderId="0" xfId="49" applyFont="1" applyAlignment="1">
      <alignment horizontal="center"/>
    </xf>
    <xf numFmtId="0" fontId="3" fillId="0" borderId="0" xfId="49" applyFont="1" applyAlignment="1">
      <alignment horizontal="center" vertical="center"/>
    </xf>
    <xf numFmtId="3" fontId="1" fillId="0" borderId="0" xfId="49" applyNumberFormat="1" applyFont="1"/>
  </cellXfs>
  <cellStyles count="6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Normal 2 2" xfId="50"/>
    <cellStyle name="Normal 2 2 2" xfId="51"/>
    <cellStyle name="Normal 2 2 3" xfId="52"/>
    <cellStyle name="Normal 2 2 4" xfId="53"/>
    <cellStyle name="Normal 2 3" xfId="54"/>
    <cellStyle name="Normal 2 3 2" xfId="55"/>
    <cellStyle name="Normal 2 4" xfId="56"/>
    <cellStyle name="Normal 2 5" xfId="57"/>
    <cellStyle name="Normal 2 6" xfId="58"/>
    <cellStyle name="Normal 3" xfId="59"/>
    <cellStyle name="Normal 3 2" xfId="60"/>
    <cellStyle name="Normal 3 3" xfId="61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70C0"/>
      <rgbColor rgb="00B7DEE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3CDDD"/>
      <rgbColor rgb="00FF99CC"/>
      <rgbColor rgb="00CC99FF"/>
      <rgbColor rgb="00FAC090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1305000</xdr:colOff>
      <xdr:row>0</xdr:row>
      <xdr:rowOff>0</xdr:rowOff>
    </xdr:from>
    <xdr:to>
      <xdr:col>9</xdr:col>
      <xdr:colOff>799340</xdr:colOff>
      <xdr:row>1</xdr:row>
      <xdr:rowOff>104400</xdr:rowOff>
    </xdr:to>
    <xdr:pic>
      <xdr:nvPicPr>
        <xdr:cNvPr id="2" name="Picture 1"/>
        <xdr:cNvPicPr/>
      </xdr:nvPicPr>
      <xdr:blipFill>
        <a:blip r:embed="rId1"/>
        <a:stretch>
          <a:fillRect/>
        </a:stretch>
      </xdr:blipFill>
      <xdr:spPr>
        <a:xfrm>
          <a:off x="1676400" y="0"/>
          <a:ext cx="6099810" cy="1075690"/>
        </a:xfrm>
        <a:prstGeom prst="rect">
          <a:avLst/>
        </a:prstGeom>
        <a:ln w="936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244"/>
  <sheetViews>
    <sheetView tabSelected="1" zoomScale="80" zoomScaleNormal="80" workbookViewId="0">
      <pane ySplit="1" topLeftCell="A2" activePane="bottomLeft" state="frozen"/>
      <selection/>
      <selection pane="bottomLeft" activeCell="B3" sqref="B3:P3"/>
    </sheetView>
  </sheetViews>
  <sheetFormatPr defaultColWidth="9" defaultRowHeight="15.75"/>
  <cols>
    <col min="1" max="1" width="4" style="8" hidden="1" customWidth="1"/>
    <col min="2" max="2" width="5.57142857142857" style="1" customWidth="1"/>
    <col min="3" max="3" width="6.28571428571429" style="1" hidden="1" customWidth="1"/>
    <col min="4" max="4" width="5.42857142857143" style="9" hidden="1" customWidth="1"/>
    <col min="5" max="5" width="10" style="9" hidden="1" customWidth="1"/>
    <col min="6" max="6" width="52.6666666666667" style="1" customWidth="1"/>
    <col min="7" max="7" width="17.3142857142857" style="1" customWidth="1"/>
    <col min="8" max="8" width="13.9238095238095" style="1" customWidth="1"/>
    <col min="9" max="9" width="15.1714285714286" style="1" customWidth="1"/>
    <col min="10" max="10" width="16.247619047619" style="1" customWidth="1"/>
    <col min="11" max="11" width="13.7428571428571" style="1" customWidth="1"/>
    <col min="12" max="12" width="13.3904761904762" style="1" customWidth="1"/>
    <col min="13" max="13" width="7.85714285714286" style="1" hidden="1" customWidth="1"/>
    <col min="14" max="14" width="14.1047619047619" style="1" customWidth="1"/>
    <col min="15" max="15" width="12.4952380952381" style="1" customWidth="1"/>
    <col min="16" max="16" width="11.9619047619048" style="1" customWidth="1"/>
    <col min="17" max="17" width="9" style="10" hidden="1" customWidth="1"/>
    <col min="18" max="18" width="10" style="10" hidden="1" customWidth="1"/>
    <col min="19" max="20" width="10.8571428571429" style="10" hidden="1" customWidth="1"/>
    <col min="21" max="21" width="12" style="10" hidden="1" customWidth="1"/>
    <col min="22" max="22" width="9" style="10" hidden="1" customWidth="1"/>
    <col min="23" max="23" width="9.85714285714286" style="10" hidden="1" customWidth="1"/>
    <col min="24" max="25" width="9" style="10" hidden="1" customWidth="1"/>
    <col min="26" max="26" width="9.85714285714286" style="10" hidden="1" customWidth="1"/>
    <col min="27" max="27" width="12" style="10" hidden="1" customWidth="1"/>
    <col min="28" max="28" width="10.8571428571429" style="10" hidden="1" customWidth="1"/>
    <col min="29" max="29" width="9" style="10" hidden="1" customWidth="1"/>
    <col min="30" max="30" width="9.85714285714286" style="10" hidden="1" customWidth="1"/>
    <col min="31" max="31" width="12" style="10" hidden="1" customWidth="1"/>
    <col min="32" max="32" width="10.8571428571429" style="10" hidden="1" customWidth="1"/>
    <col min="33" max="33" width="9.85714285714286" style="10" hidden="1" customWidth="1"/>
    <col min="34" max="34" width="12.2857142857143" style="10" hidden="1" customWidth="1"/>
    <col min="35" max="35" width="18.2857142857143" style="10" hidden="1" customWidth="1"/>
    <col min="36" max="36" width="9" style="10" hidden="1" customWidth="1"/>
    <col min="37" max="37" width="11.5714285714286" style="10" hidden="1" customWidth="1"/>
    <col min="38" max="1025" width="9" style="8" customWidth="1"/>
  </cols>
  <sheetData>
    <row r="1" ht="76.5" customHeight="1" spans="2:37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ht="24" customHeight="1" spans="2:37">
      <c r="B2" s="12" t="s">
        <v>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ht="22.5" customHeight="1" spans="2:37">
      <c r="B3" s="13" t="s">
        <v>1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  <row r="4" spans="2:37">
      <c r="B4" s="14"/>
      <c r="C4" s="15"/>
      <c r="D4" s="15"/>
      <c r="E4" s="15"/>
      <c r="F4" s="15"/>
    </row>
    <row r="5" ht="16.5" spans="2:37">
      <c r="B5" s="14"/>
      <c r="C5" s="16"/>
      <c r="D5" s="16"/>
      <c r="E5" s="16"/>
      <c r="F5" s="16"/>
    </row>
    <row r="6" ht="15" customHeight="1" spans="2:37">
      <c r="B6" s="17" t="s">
        <v>2</v>
      </c>
      <c r="C6" s="18" t="s">
        <v>3</v>
      </c>
      <c r="D6" s="19" t="s">
        <v>4</v>
      </c>
      <c r="E6" s="19" t="s">
        <v>5</v>
      </c>
      <c r="F6" s="20" t="s">
        <v>6</v>
      </c>
      <c r="G6" s="20" t="s">
        <v>7</v>
      </c>
      <c r="H6" s="21" t="s">
        <v>8</v>
      </c>
      <c r="I6" s="22" t="s">
        <v>9</v>
      </c>
      <c r="J6" s="23" t="s">
        <v>10</v>
      </c>
      <c r="K6" s="24" t="s">
        <v>11</v>
      </c>
      <c r="L6" s="24"/>
      <c r="M6" s="24"/>
      <c r="N6" s="24"/>
      <c r="O6" s="24"/>
      <c r="P6" s="24"/>
    </row>
    <row r="7" ht="15" customHeight="1" spans="2:37">
      <c r="B7" s="17"/>
      <c r="C7" s="18"/>
      <c r="D7" s="19"/>
      <c r="E7" s="19"/>
      <c r="F7" s="20"/>
      <c r="G7" s="20"/>
      <c r="H7" s="21"/>
      <c r="I7" s="22"/>
      <c r="J7" s="23"/>
      <c r="K7" s="25" t="s">
        <v>12</v>
      </c>
      <c r="L7" s="26" t="s">
        <v>13</v>
      </c>
      <c r="M7" s="26"/>
      <c r="N7" s="26"/>
      <c r="O7" s="26"/>
      <c r="P7" s="26"/>
    </row>
    <row r="8" ht="15" customHeight="1" spans="2:37">
      <c r="B8" s="17"/>
      <c r="C8" s="18"/>
      <c r="D8" s="19"/>
      <c r="E8" s="19"/>
      <c r="F8" s="20"/>
      <c r="G8" s="20"/>
      <c r="H8" s="21"/>
      <c r="I8" s="22"/>
      <c r="J8" s="23"/>
      <c r="K8" s="25"/>
      <c r="L8" s="27" t="s">
        <v>14</v>
      </c>
      <c r="M8" s="27"/>
      <c r="N8" s="27"/>
      <c r="O8" s="27"/>
      <c r="P8" s="28" t="s">
        <v>15</v>
      </c>
    </row>
    <row r="9" ht="47.1" customHeight="1" spans="2:37">
      <c r="B9" s="17"/>
      <c r="C9" s="18"/>
      <c r="D9" s="19"/>
      <c r="E9" s="19"/>
      <c r="F9" s="20"/>
      <c r="G9" s="20"/>
      <c r="H9" s="21"/>
      <c r="I9" s="22"/>
      <c r="J9" s="23"/>
      <c r="K9" s="25"/>
      <c r="L9" s="29" t="s">
        <v>16</v>
      </c>
      <c r="M9" s="29" t="s">
        <v>17</v>
      </c>
      <c r="N9" s="29" t="s">
        <v>18</v>
      </c>
      <c r="O9" s="29" t="s">
        <v>19</v>
      </c>
      <c r="P9" s="28"/>
    </row>
    <row r="10" ht="16.5" spans="2:37">
      <c r="B10" s="30">
        <v>0</v>
      </c>
      <c r="C10" s="31">
        <v>1</v>
      </c>
      <c r="D10" s="32"/>
      <c r="E10" s="32"/>
      <c r="F10" s="31">
        <v>2</v>
      </c>
      <c r="G10" s="31">
        <v>3</v>
      </c>
      <c r="H10" s="33">
        <v>4</v>
      </c>
      <c r="I10" s="23"/>
      <c r="J10" s="34" t="s">
        <v>20</v>
      </c>
      <c r="K10" s="35" t="s">
        <v>21</v>
      </c>
      <c r="L10" s="35">
        <v>8</v>
      </c>
      <c r="M10" s="35">
        <v>9</v>
      </c>
      <c r="N10" s="35">
        <v>9</v>
      </c>
      <c r="O10" s="35">
        <v>10</v>
      </c>
      <c r="P10" s="35">
        <v>11</v>
      </c>
    </row>
    <row r="11" s="1" customFormat="1" ht="28.5" customHeight="1" spans="2:37">
      <c r="B11" s="36" t="s">
        <v>22</v>
      </c>
      <c r="C11" s="36"/>
      <c r="D11" s="36"/>
      <c r="E11" s="36"/>
      <c r="F11" s="36"/>
      <c r="G11" s="36"/>
      <c r="H11" s="37">
        <f>I11+N11</f>
        <v>339689503</v>
      </c>
      <c r="I11" s="37">
        <f>J11+O11</f>
        <v>275842333</v>
      </c>
      <c r="J11" s="37">
        <f>K11+P11</f>
        <v>247147341</v>
      </c>
      <c r="K11" s="37">
        <f>L11+N11+O11</f>
        <v>246857341</v>
      </c>
      <c r="L11" s="37">
        <f>L12+L13+L14</f>
        <v>154315179</v>
      </c>
      <c r="M11" s="37">
        <f>M12+M13+M14</f>
        <v>0</v>
      </c>
      <c r="N11" s="37">
        <f>N12+N13+N14</f>
        <v>63847170</v>
      </c>
      <c r="O11" s="37">
        <f>O12+O13+O14</f>
        <v>28694992</v>
      </c>
      <c r="P11" s="37">
        <f>P12+P13+P14</f>
        <v>290000</v>
      </c>
      <c r="Q11" s="38"/>
      <c r="R11" s="38"/>
      <c r="S11" s="38"/>
      <c r="T11" s="39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</row>
    <row r="12" s="1" customFormat="1" ht="30.75" customHeight="1" spans="2:37">
      <c r="B12" s="40" t="s">
        <v>23</v>
      </c>
      <c r="C12" s="40"/>
      <c r="D12" s="40"/>
      <c r="E12" s="40"/>
      <c r="F12" s="40"/>
      <c r="G12" s="40"/>
      <c r="H12" s="41">
        <f t="shared" ref="H12:P12" si="0">H16+H34+H98+H150+H197+H216</f>
        <v>656923630.58</v>
      </c>
      <c r="I12" s="41">
        <f t="shared" si="0"/>
        <v>116643620.13</v>
      </c>
      <c r="J12" s="41">
        <f t="shared" si="0"/>
        <v>220484264</v>
      </c>
      <c r="K12" s="41">
        <f t="shared" si="0"/>
        <v>220484264</v>
      </c>
      <c r="L12" s="41">
        <f t="shared" si="0"/>
        <v>152113359</v>
      </c>
      <c r="M12" s="41">
        <f t="shared" si="0"/>
        <v>0</v>
      </c>
      <c r="N12" s="41">
        <f t="shared" si="0"/>
        <v>39675913</v>
      </c>
      <c r="O12" s="41">
        <f t="shared" si="0"/>
        <v>28694992</v>
      </c>
      <c r="P12" s="41">
        <f t="shared" si="0"/>
        <v>0</v>
      </c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</row>
    <row r="13" s="1" customFormat="1" ht="28.5" customHeight="1" spans="2:37">
      <c r="B13" s="40" t="s">
        <v>24</v>
      </c>
      <c r="C13" s="40"/>
      <c r="D13" s="40"/>
      <c r="E13" s="40"/>
      <c r="F13" s="40"/>
      <c r="G13" s="40"/>
      <c r="H13" s="41">
        <f t="shared" ref="H13:P13" si="1">H18+H58+H108+H167+H207+H222</f>
        <v>40131053</v>
      </c>
      <c r="I13" s="41">
        <f t="shared" si="1"/>
        <v>311800</v>
      </c>
      <c r="J13" s="41">
        <f t="shared" si="1"/>
        <v>6350633</v>
      </c>
      <c r="K13" s="41">
        <f t="shared" si="1"/>
        <v>6350633</v>
      </c>
      <c r="L13" s="41">
        <f t="shared" si="1"/>
        <v>2201820</v>
      </c>
      <c r="M13" s="41">
        <f t="shared" si="1"/>
        <v>0</v>
      </c>
      <c r="N13" s="41">
        <f t="shared" si="1"/>
        <v>4148813</v>
      </c>
      <c r="O13" s="41">
        <f t="shared" si="1"/>
        <v>0</v>
      </c>
      <c r="P13" s="41">
        <f t="shared" si="1"/>
        <v>0</v>
      </c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</row>
    <row r="14" s="1" customFormat="1" ht="33.75" customHeight="1" spans="2:37">
      <c r="B14" s="40" t="s">
        <v>25</v>
      </c>
      <c r="C14" s="40"/>
      <c r="D14" s="40"/>
      <c r="E14" s="40"/>
      <c r="F14" s="40"/>
      <c r="G14" s="40"/>
      <c r="H14" s="42">
        <f t="shared" ref="H14:P14" si="2">H20+H28+H63+H95+H110+H142+H170+H211+H224+H230</f>
        <v>28922109</v>
      </c>
      <c r="I14" s="42">
        <f t="shared" si="2"/>
        <v>833665</v>
      </c>
      <c r="J14" s="42">
        <f t="shared" si="2"/>
        <v>20312444</v>
      </c>
      <c r="K14" s="42">
        <f t="shared" si="2"/>
        <v>20312444</v>
      </c>
      <c r="L14" s="42">
        <f t="shared" si="2"/>
        <v>0</v>
      </c>
      <c r="M14" s="42">
        <f t="shared" si="2"/>
        <v>0</v>
      </c>
      <c r="N14" s="42">
        <f t="shared" si="2"/>
        <v>20022444</v>
      </c>
      <c r="O14" s="42">
        <f t="shared" si="2"/>
        <v>0</v>
      </c>
      <c r="P14" s="42">
        <f t="shared" si="2"/>
        <v>290000</v>
      </c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</row>
    <row r="15" s="1" customFormat="1" ht="36.75" customHeight="1" spans="2:37">
      <c r="B15" s="43" t="s">
        <v>26</v>
      </c>
      <c r="C15" s="43"/>
      <c r="D15" s="43"/>
      <c r="E15" s="43"/>
      <c r="F15" s="43"/>
      <c r="G15" s="43"/>
      <c r="H15" s="44">
        <f t="shared" ref="H15:P15" si="3">H16+H18+H20</f>
        <v>33391119.37</v>
      </c>
      <c r="I15" s="44">
        <f t="shared" si="3"/>
        <v>292882</v>
      </c>
      <c r="J15" s="44">
        <f t="shared" si="3"/>
        <v>618100</v>
      </c>
      <c r="K15" s="44">
        <f t="shared" si="3"/>
        <v>618100</v>
      </c>
      <c r="L15" s="44">
        <f t="shared" si="3"/>
        <v>0</v>
      </c>
      <c r="M15" s="44">
        <f t="shared" si="3"/>
        <v>0</v>
      </c>
      <c r="N15" s="44">
        <f t="shared" si="3"/>
        <v>618100</v>
      </c>
      <c r="O15" s="44">
        <f t="shared" si="3"/>
        <v>0</v>
      </c>
      <c r="P15" s="44">
        <f t="shared" si="3"/>
        <v>0</v>
      </c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</row>
    <row r="16" s="1" customFormat="1" ht="29.25" customHeight="1" spans="2:37">
      <c r="B16" s="40" t="s">
        <v>23</v>
      </c>
      <c r="C16" s="40"/>
      <c r="D16" s="40"/>
      <c r="E16" s="40"/>
      <c r="F16" s="40"/>
      <c r="G16" s="40"/>
      <c r="H16" s="42">
        <f t="shared" ref="H16:N16" si="4">H17</f>
        <v>5949075.37</v>
      </c>
      <c r="I16" s="42">
        <f t="shared" si="4"/>
        <v>95200</v>
      </c>
      <c r="J16" s="42">
        <f t="shared" si="4"/>
        <v>60500</v>
      </c>
      <c r="K16" s="42">
        <f t="shared" si="4"/>
        <v>60500</v>
      </c>
      <c r="L16" s="42">
        <f t="shared" si="4"/>
        <v>0</v>
      </c>
      <c r="M16" s="42">
        <f t="shared" si="4"/>
        <v>0</v>
      </c>
      <c r="N16" s="42">
        <f t="shared" si="4"/>
        <v>60500</v>
      </c>
      <c r="O16" s="42"/>
      <c r="P16" s="42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</row>
    <row r="17" s="1" customFormat="1" ht="54.05" spans="2:37">
      <c r="B17" s="45">
        <v>1</v>
      </c>
      <c r="C17" s="46" t="s">
        <v>27</v>
      </c>
      <c r="D17" s="47" t="s">
        <v>28</v>
      </c>
      <c r="E17" s="48" t="s">
        <v>29</v>
      </c>
      <c r="F17" s="49" t="s">
        <v>30</v>
      </c>
      <c r="G17" s="50" t="s">
        <v>31</v>
      </c>
      <c r="H17" s="51">
        <v>5949075.37</v>
      </c>
      <c r="I17" s="51">
        <v>95200</v>
      </c>
      <c r="J17" s="51">
        <f>K17</f>
        <v>60500</v>
      </c>
      <c r="K17" s="51">
        <f>L17+M17+N17+O17</f>
        <v>60500</v>
      </c>
      <c r="L17" s="51"/>
      <c r="M17" s="51"/>
      <c r="N17" s="51">
        <v>60500</v>
      </c>
      <c r="O17" s="51"/>
      <c r="P17" s="51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</row>
    <row r="18" s="1" customFormat="1" ht="37.5" customHeight="1" spans="2:37">
      <c r="B18" s="52" t="s">
        <v>32</v>
      </c>
      <c r="C18" s="52"/>
      <c r="D18" s="52"/>
      <c r="E18" s="52"/>
      <c r="F18" s="52"/>
      <c r="G18" s="52"/>
      <c r="H18" s="42">
        <f t="shared" ref="H18:P18" si="5">H19</f>
        <v>26912906</v>
      </c>
      <c r="I18" s="42">
        <f t="shared" si="5"/>
        <v>176144</v>
      </c>
      <c r="J18" s="42">
        <f t="shared" si="5"/>
        <v>50000</v>
      </c>
      <c r="K18" s="42">
        <f t="shared" si="5"/>
        <v>50000</v>
      </c>
      <c r="L18" s="42">
        <f t="shared" si="5"/>
        <v>0</v>
      </c>
      <c r="M18" s="42">
        <f t="shared" si="5"/>
        <v>0</v>
      </c>
      <c r="N18" s="42">
        <f t="shared" si="5"/>
        <v>50000</v>
      </c>
      <c r="O18" s="42">
        <f t="shared" si="5"/>
        <v>0</v>
      </c>
      <c r="P18" s="42">
        <f t="shared" si="5"/>
        <v>0</v>
      </c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</row>
    <row r="19" s="1" customFormat="1" ht="54.05" spans="2:37">
      <c r="B19" s="53">
        <f>B17+1</f>
        <v>2</v>
      </c>
      <c r="C19" s="53" t="s">
        <v>27</v>
      </c>
      <c r="D19" s="54" t="s">
        <v>28</v>
      </c>
      <c r="E19" s="54" t="s">
        <v>29</v>
      </c>
      <c r="F19" s="55" t="s">
        <v>33</v>
      </c>
      <c r="G19" s="50" t="s">
        <v>31</v>
      </c>
      <c r="H19" s="56">
        <v>26912906</v>
      </c>
      <c r="I19" s="51">
        <v>176144</v>
      </c>
      <c r="J19" s="51">
        <f>K19+P19</f>
        <v>50000</v>
      </c>
      <c r="K19" s="51">
        <f>L19+N19+O19</f>
        <v>50000</v>
      </c>
      <c r="L19" s="51"/>
      <c r="M19" s="51"/>
      <c r="N19" s="51">
        <v>50000</v>
      </c>
      <c r="O19" s="51"/>
      <c r="P19" s="51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</row>
    <row r="20" s="1" customFormat="1" ht="30" customHeight="1" spans="2:37">
      <c r="B20" s="57" t="s">
        <v>25</v>
      </c>
      <c r="C20" s="57"/>
      <c r="D20" s="57"/>
      <c r="E20" s="57"/>
      <c r="F20" s="57"/>
      <c r="G20" s="57"/>
      <c r="H20" s="58">
        <f>H21+H22+H23+H24+H25+H26</f>
        <v>529138</v>
      </c>
      <c r="I20" s="58">
        <f t="shared" ref="I20:P20" si="6">I21+I22+I23+I24+I25+I26</f>
        <v>21538</v>
      </c>
      <c r="J20" s="58">
        <f t="shared" si="6"/>
        <v>507600</v>
      </c>
      <c r="K20" s="58">
        <f t="shared" si="6"/>
        <v>507600</v>
      </c>
      <c r="L20" s="58">
        <f t="shared" si="6"/>
        <v>0</v>
      </c>
      <c r="M20" s="58">
        <f t="shared" si="6"/>
        <v>0</v>
      </c>
      <c r="N20" s="58">
        <f t="shared" si="6"/>
        <v>507600</v>
      </c>
      <c r="O20" s="58">
        <f t="shared" si="6"/>
        <v>0</v>
      </c>
      <c r="P20" s="58">
        <f t="shared" si="6"/>
        <v>0</v>
      </c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</row>
    <row r="21" s="1" customFormat="1" ht="54.05" spans="2:37">
      <c r="B21" s="59">
        <f>B19+1</f>
        <v>3</v>
      </c>
      <c r="C21" s="53" t="s">
        <v>27</v>
      </c>
      <c r="D21" s="54" t="s">
        <v>28</v>
      </c>
      <c r="E21" s="48" t="s">
        <v>34</v>
      </c>
      <c r="F21" s="60" t="s">
        <v>35</v>
      </c>
      <c r="G21" s="50" t="s">
        <v>31</v>
      </c>
      <c r="H21" s="61">
        <f>J21</f>
        <v>270000</v>
      </c>
      <c r="I21" s="62"/>
      <c r="J21" s="51">
        <f t="shared" ref="J21:J26" si="7">K21+P21</f>
        <v>270000</v>
      </c>
      <c r="K21" s="51">
        <f t="shared" ref="K21:K26" si="8">L21+N21+O21</f>
        <v>270000</v>
      </c>
      <c r="L21" s="62"/>
      <c r="M21" s="62"/>
      <c r="N21" s="62">
        <v>270000</v>
      </c>
      <c r="O21" s="62"/>
      <c r="P21" s="62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</row>
    <row r="22" s="1" customFormat="1" ht="54.05" spans="2:37">
      <c r="B22" s="59">
        <f>B21+1</f>
        <v>4</v>
      </c>
      <c r="C22" s="53" t="s">
        <v>27</v>
      </c>
      <c r="D22" s="54" t="s">
        <v>28</v>
      </c>
      <c r="E22" s="48" t="s">
        <v>36</v>
      </c>
      <c r="F22" s="60" t="s">
        <v>37</v>
      </c>
      <c r="G22" s="50" t="s">
        <v>31</v>
      </c>
      <c r="H22" s="61">
        <v>50000</v>
      </c>
      <c r="I22" s="62"/>
      <c r="J22" s="51">
        <f t="shared" si="7"/>
        <v>50000</v>
      </c>
      <c r="K22" s="51">
        <f t="shared" si="8"/>
        <v>50000</v>
      </c>
      <c r="L22" s="62"/>
      <c r="M22" s="62"/>
      <c r="N22" s="62">
        <v>50000</v>
      </c>
      <c r="O22" s="62"/>
      <c r="P22" s="62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</row>
    <row r="23" s="1" customFormat="1" ht="54.05" spans="2:37">
      <c r="B23" s="59">
        <f>B22+1</f>
        <v>5</v>
      </c>
      <c r="C23" s="53" t="s">
        <v>27</v>
      </c>
      <c r="D23" s="54" t="s">
        <v>28</v>
      </c>
      <c r="E23" s="48" t="s">
        <v>29</v>
      </c>
      <c r="F23" s="60" t="s">
        <v>38</v>
      </c>
      <c r="G23" s="50" t="s">
        <v>31</v>
      </c>
      <c r="H23" s="61">
        <f>J23+I23</f>
        <v>171538</v>
      </c>
      <c r="I23" s="62">
        <v>21538</v>
      </c>
      <c r="J23" s="51">
        <f t="shared" si="7"/>
        <v>150000</v>
      </c>
      <c r="K23" s="51">
        <f t="shared" si="8"/>
        <v>150000</v>
      </c>
      <c r="L23" s="62"/>
      <c r="M23" s="62"/>
      <c r="N23" s="62">
        <v>150000</v>
      </c>
      <c r="O23" s="62"/>
      <c r="P23" s="62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</row>
    <row r="24" s="1" customFormat="1" ht="54.05" spans="2:37">
      <c r="B24" s="59">
        <f>B23+1</f>
        <v>6</v>
      </c>
      <c r="C24" s="53" t="s">
        <v>27</v>
      </c>
      <c r="D24" s="54" t="s">
        <v>28</v>
      </c>
      <c r="E24" s="48" t="s">
        <v>29</v>
      </c>
      <c r="F24" s="60" t="s">
        <v>39</v>
      </c>
      <c r="G24" s="50" t="s">
        <v>31</v>
      </c>
      <c r="H24" s="61">
        <v>15000</v>
      </c>
      <c r="I24" s="62"/>
      <c r="J24" s="51">
        <f t="shared" si="7"/>
        <v>15000</v>
      </c>
      <c r="K24" s="51">
        <f t="shared" si="8"/>
        <v>15000</v>
      </c>
      <c r="L24" s="62"/>
      <c r="M24" s="62"/>
      <c r="N24" s="62">
        <v>15000</v>
      </c>
      <c r="O24" s="62"/>
      <c r="P24" s="62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</row>
    <row r="25" s="1" customFormat="1" ht="54.05" spans="2:37">
      <c r="B25" s="59">
        <f>B24+1</f>
        <v>7</v>
      </c>
      <c r="C25" s="53" t="s">
        <v>27</v>
      </c>
      <c r="D25" s="54" t="s">
        <v>28</v>
      </c>
      <c r="E25" s="48" t="s">
        <v>29</v>
      </c>
      <c r="F25" s="60" t="s">
        <v>40</v>
      </c>
      <c r="G25" s="50" t="s">
        <v>31</v>
      </c>
      <c r="H25" s="61">
        <v>2600</v>
      </c>
      <c r="I25" s="62"/>
      <c r="J25" s="51">
        <f t="shared" si="7"/>
        <v>2600</v>
      </c>
      <c r="K25" s="51">
        <f t="shared" si="8"/>
        <v>2600</v>
      </c>
      <c r="L25" s="62"/>
      <c r="M25" s="62"/>
      <c r="N25" s="62">
        <v>2600</v>
      </c>
      <c r="O25" s="62"/>
      <c r="P25" s="62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</row>
    <row r="26" s="1" customFormat="1" ht="54.05" spans="2:37">
      <c r="B26" s="59">
        <v>9</v>
      </c>
      <c r="C26" s="53" t="s">
        <v>27</v>
      </c>
      <c r="D26" s="54" t="s">
        <v>28</v>
      </c>
      <c r="E26" s="48" t="s">
        <v>29</v>
      </c>
      <c r="F26" s="60" t="s">
        <v>41</v>
      </c>
      <c r="G26" s="50" t="s">
        <v>31</v>
      </c>
      <c r="H26" s="61">
        <v>20000</v>
      </c>
      <c r="I26" s="62"/>
      <c r="J26" s="51">
        <f t="shared" si="7"/>
        <v>20000</v>
      </c>
      <c r="K26" s="51">
        <f t="shared" si="8"/>
        <v>20000</v>
      </c>
      <c r="L26" s="62"/>
      <c r="M26" s="62"/>
      <c r="N26" s="62">
        <v>20000</v>
      </c>
      <c r="O26" s="62"/>
      <c r="P26" s="62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</row>
    <row r="27" s="1" customFormat="1" ht="39.75" customHeight="1" spans="2:37">
      <c r="B27" s="63" t="s">
        <v>42</v>
      </c>
      <c r="C27" s="63"/>
      <c r="D27" s="63"/>
      <c r="E27" s="63"/>
      <c r="F27" s="63"/>
      <c r="G27" s="63"/>
      <c r="H27" s="64">
        <f t="shared" ref="H27:P27" si="9">H28</f>
        <v>753000</v>
      </c>
      <c r="I27" s="65">
        <f t="shared" si="9"/>
        <v>0</v>
      </c>
      <c r="J27" s="65">
        <f t="shared" si="9"/>
        <v>753000</v>
      </c>
      <c r="K27" s="65">
        <f t="shared" si="9"/>
        <v>753000</v>
      </c>
      <c r="L27" s="65">
        <f t="shared" si="9"/>
        <v>0</v>
      </c>
      <c r="M27" s="65">
        <f t="shared" si="9"/>
        <v>0</v>
      </c>
      <c r="N27" s="65">
        <f t="shared" si="9"/>
        <v>753000</v>
      </c>
      <c r="O27" s="65">
        <f t="shared" si="9"/>
        <v>0</v>
      </c>
      <c r="P27" s="65">
        <f t="shared" si="9"/>
        <v>0</v>
      </c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</row>
    <row r="28" s="1" customFormat="1" ht="27" customHeight="1" spans="2:37">
      <c r="B28" s="57" t="s">
        <v>25</v>
      </c>
      <c r="C28" s="57"/>
      <c r="D28" s="57"/>
      <c r="E28" s="57"/>
      <c r="F28" s="57"/>
      <c r="G28" s="57"/>
      <c r="H28" s="58">
        <f t="shared" ref="H28:P28" si="10">H29+H30+H31+H32</f>
        <v>753000</v>
      </c>
      <c r="I28" s="58">
        <f t="shared" si="10"/>
        <v>0</v>
      </c>
      <c r="J28" s="58">
        <f t="shared" si="10"/>
        <v>753000</v>
      </c>
      <c r="K28" s="58">
        <f t="shared" si="10"/>
        <v>753000</v>
      </c>
      <c r="L28" s="58">
        <f t="shared" si="10"/>
        <v>0</v>
      </c>
      <c r="M28" s="58">
        <f t="shared" si="10"/>
        <v>0</v>
      </c>
      <c r="N28" s="58">
        <f t="shared" si="10"/>
        <v>753000</v>
      </c>
      <c r="O28" s="58">
        <f t="shared" si="10"/>
        <v>0</v>
      </c>
      <c r="P28" s="58">
        <f t="shared" si="10"/>
        <v>0</v>
      </c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</row>
    <row r="29" s="2" customFormat="1" ht="54.05" spans="2:37">
      <c r="B29" s="53">
        <f>B26+1</f>
        <v>10</v>
      </c>
      <c r="C29" s="53" t="s">
        <v>43</v>
      </c>
      <c r="D29" s="66" t="s">
        <v>44</v>
      </c>
      <c r="E29" s="66" t="s">
        <v>34</v>
      </c>
      <c r="F29" s="67" t="s">
        <v>45</v>
      </c>
      <c r="G29" s="50" t="s">
        <v>46</v>
      </c>
      <c r="H29" s="68">
        <f>N29</f>
        <v>287650</v>
      </c>
      <c r="I29" s="69"/>
      <c r="J29" s="69">
        <f>K29</f>
        <v>287650</v>
      </c>
      <c r="K29" s="69">
        <f>L29+N29+O29</f>
        <v>287650</v>
      </c>
      <c r="L29" s="69">
        <v>0</v>
      </c>
      <c r="M29" s="69"/>
      <c r="N29" s="69">
        <v>287650</v>
      </c>
      <c r="O29" s="69"/>
      <c r="P29" s="69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</row>
    <row r="30" s="2" customFormat="1" ht="54.05" spans="2:37">
      <c r="B30" s="53">
        <f>B29+1</f>
        <v>11</v>
      </c>
      <c r="C30" s="53" t="s">
        <v>43</v>
      </c>
      <c r="D30" s="66" t="s">
        <v>44</v>
      </c>
      <c r="E30" s="66" t="s">
        <v>34</v>
      </c>
      <c r="F30" s="67" t="s">
        <v>47</v>
      </c>
      <c r="G30" s="50" t="s">
        <v>46</v>
      </c>
      <c r="H30" s="68">
        <f>N30</f>
        <v>217350</v>
      </c>
      <c r="I30" s="69"/>
      <c r="J30" s="69">
        <f>K30</f>
        <v>217350</v>
      </c>
      <c r="K30" s="69">
        <f>L30+N30+O30</f>
        <v>217350</v>
      </c>
      <c r="L30" s="69">
        <v>0</v>
      </c>
      <c r="M30" s="69"/>
      <c r="N30" s="69">
        <v>217350</v>
      </c>
      <c r="O30" s="69"/>
      <c r="P30" s="69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</row>
    <row r="31" s="1" customFormat="1" ht="54.05" spans="2:37">
      <c r="B31" s="53">
        <f>B30+1</f>
        <v>12</v>
      </c>
      <c r="C31" s="53" t="s">
        <v>43</v>
      </c>
      <c r="D31" s="66" t="s">
        <v>44</v>
      </c>
      <c r="E31" s="66" t="s">
        <v>36</v>
      </c>
      <c r="F31" s="67" t="s">
        <v>48</v>
      </c>
      <c r="G31" s="50" t="s">
        <v>46</v>
      </c>
      <c r="H31" s="71">
        <f>N31</f>
        <v>220000</v>
      </c>
      <c r="I31" s="69"/>
      <c r="J31" s="69">
        <f>K31</f>
        <v>220000</v>
      </c>
      <c r="K31" s="69">
        <f>L31+N31+O31</f>
        <v>220000</v>
      </c>
      <c r="L31" s="69">
        <v>0</v>
      </c>
      <c r="M31" s="69"/>
      <c r="N31" s="69">
        <v>220000</v>
      </c>
      <c r="O31" s="69"/>
      <c r="P31" s="69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</row>
    <row r="32" s="1" customFormat="1" ht="54.05" spans="2:37">
      <c r="B32" s="53">
        <f>B31+1</f>
        <v>13</v>
      </c>
      <c r="C32" s="53" t="s">
        <v>43</v>
      </c>
      <c r="D32" s="66" t="s">
        <v>44</v>
      </c>
      <c r="E32" s="66" t="s">
        <v>29</v>
      </c>
      <c r="F32" s="67" t="s">
        <v>49</v>
      </c>
      <c r="G32" s="50" t="s">
        <v>46</v>
      </c>
      <c r="H32" s="71">
        <f>N32</f>
        <v>28000</v>
      </c>
      <c r="I32" s="69"/>
      <c r="J32" s="69">
        <f>K32</f>
        <v>28000</v>
      </c>
      <c r="K32" s="69">
        <f>L32+N32+O32</f>
        <v>28000</v>
      </c>
      <c r="L32" s="69">
        <v>0</v>
      </c>
      <c r="M32" s="69"/>
      <c r="N32" s="69">
        <v>28000</v>
      </c>
      <c r="O32" s="69"/>
      <c r="P32" s="69"/>
      <c r="Q32" s="72">
        <v>2025</v>
      </c>
      <c r="R32" s="38"/>
      <c r="S32" s="39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</row>
    <row r="33" s="1" customFormat="1" ht="30" customHeight="1" spans="1:37">
      <c r="B33" s="73"/>
      <c r="C33" s="74"/>
      <c r="D33" s="75"/>
      <c r="E33" s="75"/>
      <c r="F33" s="63" t="s">
        <v>50</v>
      </c>
      <c r="G33" s="63"/>
      <c r="H33" s="64">
        <f>H34+H58+H63</f>
        <v>342173269.06</v>
      </c>
      <c r="I33" s="64">
        <f t="shared" ref="I33:P33" si="11">I34+I58+I63</f>
        <v>29664709.13</v>
      </c>
      <c r="J33" s="64">
        <f t="shared" si="11"/>
        <v>144153292</v>
      </c>
      <c r="K33" s="64">
        <f t="shared" si="11"/>
        <v>144153292</v>
      </c>
      <c r="L33" s="64">
        <f t="shared" si="11"/>
        <v>109788889</v>
      </c>
      <c r="M33" s="64">
        <f t="shared" si="11"/>
        <v>0</v>
      </c>
      <c r="N33" s="64">
        <f t="shared" si="11"/>
        <v>6980303</v>
      </c>
      <c r="O33" s="64">
        <f t="shared" si="11"/>
        <v>27384100</v>
      </c>
      <c r="P33" s="64">
        <f t="shared" si="11"/>
        <v>0</v>
      </c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9">
        <f>J33-O34</f>
        <v>116769192</v>
      </c>
      <c r="AF33" s="38"/>
      <c r="AG33" s="38"/>
      <c r="AH33" s="38"/>
      <c r="AI33" s="38"/>
      <c r="AJ33" s="38"/>
      <c r="AK33" s="38"/>
    </row>
    <row r="34" s="3" customFormat="1" ht="27" customHeight="1" spans="1:37">
      <c r="B34" s="76" t="s">
        <v>51</v>
      </c>
      <c r="C34" s="76"/>
      <c r="D34" s="76"/>
      <c r="E34" s="76"/>
      <c r="F34" s="76"/>
      <c r="G34" s="76"/>
      <c r="H34" s="77">
        <f>SUM(H35:H57)</f>
        <v>338073636.06</v>
      </c>
      <c r="I34" s="77">
        <f t="shared" ref="I34:O34" si="12">SUM(I35:I57)</f>
        <v>29664709.13</v>
      </c>
      <c r="J34" s="77">
        <f t="shared" si="12"/>
        <v>140053659</v>
      </c>
      <c r="K34" s="77">
        <f t="shared" si="12"/>
        <v>140053659</v>
      </c>
      <c r="L34" s="77">
        <f t="shared" si="12"/>
        <v>107587069</v>
      </c>
      <c r="M34" s="77">
        <f t="shared" si="12"/>
        <v>0</v>
      </c>
      <c r="N34" s="77">
        <f t="shared" si="12"/>
        <v>5082490</v>
      </c>
      <c r="O34" s="77">
        <f t="shared" si="12"/>
        <v>27384100</v>
      </c>
      <c r="P34" s="41">
        <f>SUM(P35:P58)</f>
        <v>0</v>
      </c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</row>
    <row r="35" s="3" customFormat="1" ht="57.05" spans="1:37">
      <c r="A35" s="79"/>
      <c r="B35" s="80">
        <f>B32+1</f>
        <v>14</v>
      </c>
      <c r="C35" s="80" t="s">
        <v>52</v>
      </c>
      <c r="D35" s="81" t="s">
        <v>53</v>
      </c>
      <c r="E35" s="82" t="s">
        <v>54</v>
      </c>
      <c r="F35" s="83" t="s">
        <v>55</v>
      </c>
      <c r="G35" s="84" t="s">
        <v>31</v>
      </c>
      <c r="H35" s="85">
        <v>21688205</v>
      </c>
      <c r="I35" s="86">
        <v>10681936</v>
      </c>
      <c r="J35" s="87">
        <f>K35</f>
        <v>12064074</v>
      </c>
      <c r="K35" s="87">
        <f t="shared" ref="K35:K57" si="13">L35+N35+O35</f>
        <v>12064074</v>
      </c>
      <c r="L35" s="87">
        <v>7374000</v>
      </c>
      <c r="M35" s="88"/>
      <c r="N35" s="87">
        <v>1500000</v>
      </c>
      <c r="O35" s="87">
        <v>3190074</v>
      </c>
      <c r="P35" s="86"/>
      <c r="Q35" s="78"/>
      <c r="R35" s="89">
        <v>60.01</v>
      </c>
      <c r="S35" s="90">
        <f>L35/1.21</f>
        <v>6094214.87603306</v>
      </c>
      <c r="T35" s="89">
        <v>60.03</v>
      </c>
      <c r="U35" s="91">
        <f>L35-S35+N35</f>
        <v>2779785.12396694</v>
      </c>
      <c r="V35" s="92"/>
      <c r="W35" s="92"/>
      <c r="X35" s="78"/>
      <c r="Y35" s="78"/>
      <c r="Z35" s="78"/>
      <c r="AA35" s="93" t="s">
        <v>56</v>
      </c>
      <c r="AB35" s="91">
        <f>L35/1.21</f>
        <v>6094214.87603306</v>
      </c>
      <c r="AC35" s="92" t="s">
        <v>57</v>
      </c>
      <c r="AD35" s="91">
        <f>L35-AB35</f>
        <v>1279785.12396694</v>
      </c>
      <c r="AE35" s="78"/>
      <c r="AF35" s="78"/>
      <c r="AG35" s="78"/>
      <c r="AH35" s="78"/>
      <c r="AI35" s="78"/>
      <c r="AJ35" s="78"/>
      <c r="AK35" s="78"/>
    </row>
    <row r="36" s="3" customFormat="1" ht="41.3" spans="1:37">
      <c r="A36" s="79"/>
      <c r="B36" s="94">
        <f t="shared" ref="B36:B57" si="14">B35+1</f>
        <v>15</v>
      </c>
      <c r="C36" s="95" t="s">
        <v>52</v>
      </c>
      <c r="D36" s="54" t="s">
        <v>58</v>
      </c>
      <c r="E36" s="96" t="s">
        <v>54</v>
      </c>
      <c r="F36" s="97" t="s">
        <v>59</v>
      </c>
      <c r="G36" s="50" t="s">
        <v>31</v>
      </c>
      <c r="H36" s="71">
        <v>15627974</v>
      </c>
      <c r="I36" s="69">
        <v>12331705</v>
      </c>
      <c r="J36" s="27">
        <f>K36</f>
        <v>796000</v>
      </c>
      <c r="K36" s="27">
        <f t="shared" si="13"/>
        <v>796000</v>
      </c>
      <c r="L36" s="27">
        <v>780000</v>
      </c>
      <c r="M36" s="98"/>
      <c r="N36" s="99">
        <v>16000</v>
      </c>
      <c r="O36" s="27"/>
      <c r="P36" s="69"/>
      <c r="Q36" s="78"/>
      <c r="R36" s="89">
        <v>60.01</v>
      </c>
      <c r="S36" s="91">
        <f>K36/1.21</f>
        <v>657851.239669421</v>
      </c>
      <c r="T36" s="89">
        <v>60.03</v>
      </c>
      <c r="U36" s="91">
        <f>K36-S36</f>
        <v>138148.760330579</v>
      </c>
      <c r="V36" s="92"/>
      <c r="W36" s="92"/>
      <c r="X36" s="78"/>
      <c r="Y36" s="78"/>
      <c r="Z36" s="78"/>
      <c r="AA36" s="93" t="s">
        <v>60</v>
      </c>
      <c r="AB36" s="91">
        <f>L36/1.21</f>
        <v>644628.099173554</v>
      </c>
      <c r="AC36" s="92" t="s">
        <v>61</v>
      </c>
      <c r="AD36" s="91">
        <f>L36-AB36</f>
        <v>135371.900826446</v>
      </c>
      <c r="AE36" s="78"/>
      <c r="AF36" s="78"/>
      <c r="AG36" s="78"/>
      <c r="AH36" s="78"/>
      <c r="AI36" s="78"/>
      <c r="AJ36" s="78"/>
      <c r="AK36" s="78"/>
    </row>
    <row r="37" s="3" customFormat="1" ht="41.3" spans="1:37">
      <c r="B37" s="94">
        <f t="shared" si="14"/>
        <v>16</v>
      </c>
      <c r="C37" s="53" t="s">
        <v>52</v>
      </c>
      <c r="D37" s="54" t="s">
        <v>58</v>
      </c>
      <c r="E37" s="96" t="s">
        <v>54</v>
      </c>
      <c r="F37" s="100" t="s">
        <v>62</v>
      </c>
      <c r="G37" s="50" t="s">
        <v>31</v>
      </c>
      <c r="H37" s="71">
        <f>J37+I37</f>
        <v>16508222</v>
      </c>
      <c r="I37" s="69">
        <v>5443574</v>
      </c>
      <c r="J37" s="27">
        <f>K37+P37</f>
        <v>11064648</v>
      </c>
      <c r="K37" s="27">
        <f t="shared" si="13"/>
        <v>11064648</v>
      </c>
      <c r="L37" s="101">
        <v>11064648</v>
      </c>
      <c r="M37" s="101"/>
      <c r="N37" s="101"/>
      <c r="O37" s="102"/>
      <c r="P37" s="102"/>
      <c r="Q37" s="78" t="s">
        <v>63</v>
      </c>
      <c r="R37" s="89">
        <v>60.01</v>
      </c>
      <c r="S37" s="90">
        <f>L37/1.21</f>
        <v>9144337.19008265</v>
      </c>
      <c r="T37" s="89">
        <v>60.03</v>
      </c>
      <c r="U37" s="91">
        <f>L37-S37+N37</f>
        <v>1920310.80991735</v>
      </c>
      <c r="V37" s="92"/>
      <c r="W37" s="92"/>
      <c r="X37" s="92"/>
      <c r="Y37" s="92"/>
      <c r="Z37" s="92"/>
      <c r="AA37" s="93" t="s">
        <v>56</v>
      </c>
      <c r="AB37" s="91">
        <f>L37/1.21</f>
        <v>9144337.19008265</v>
      </c>
      <c r="AC37" s="92" t="s">
        <v>57</v>
      </c>
      <c r="AD37" s="91">
        <f>L37-AB37</f>
        <v>1920310.80991735</v>
      </c>
      <c r="AE37" s="78"/>
      <c r="AF37" s="78"/>
      <c r="AG37" s="78"/>
      <c r="AH37" s="78"/>
      <c r="AI37" s="78"/>
      <c r="AJ37" s="78"/>
      <c r="AK37" s="78"/>
    </row>
    <row r="38" s="1" customFormat="1" ht="41.3" spans="1:37">
      <c r="B38" s="94">
        <f t="shared" si="14"/>
        <v>17</v>
      </c>
      <c r="C38" s="53" t="s">
        <v>52</v>
      </c>
      <c r="D38" s="54" t="s">
        <v>58</v>
      </c>
      <c r="E38" s="96" t="s">
        <v>54</v>
      </c>
      <c r="F38" s="55" t="s">
        <v>64</v>
      </c>
      <c r="G38" s="50" t="s">
        <v>31</v>
      </c>
      <c r="H38" s="71">
        <v>96487950</v>
      </c>
      <c r="I38" s="69">
        <v>1985</v>
      </c>
      <c r="J38" s="69">
        <f t="shared" ref="J38:J57" si="15">K38</f>
        <v>5000</v>
      </c>
      <c r="K38" s="69">
        <f t="shared" si="13"/>
        <v>5000</v>
      </c>
      <c r="L38" s="102">
        <v>0</v>
      </c>
      <c r="M38" s="102"/>
      <c r="N38" s="102">
        <v>5000</v>
      </c>
      <c r="O38" s="102"/>
      <c r="P38" s="102"/>
      <c r="Q38" s="38"/>
      <c r="R38" s="89">
        <v>60.01</v>
      </c>
      <c r="S38" s="90">
        <f>K38/1.21</f>
        <v>4132.23140495868</v>
      </c>
      <c r="T38" s="89">
        <v>60.03</v>
      </c>
      <c r="U38" s="90">
        <f>L38-S38+N38</f>
        <v>867.768595041322</v>
      </c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</row>
    <row r="39" s="1" customFormat="1" ht="41.3" spans="1:37">
      <c r="B39" s="94">
        <f t="shared" si="14"/>
        <v>18</v>
      </c>
      <c r="C39" s="103" t="s">
        <v>52</v>
      </c>
      <c r="D39" s="104" t="s">
        <v>58</v>
      </c>
      <c r="E39" s="104" t="s">
        <v>29</v>
      </c>
      <c r="F39" s="105" t="s">
        <v>65</v>
      </c>
      <c r="G39" s="106" t="s">
        <v>31</v>
      </c>
      <c r="H39" s="107">
        <v>659400</v>
      </c>
      <c r="I39" s="108">
        <v>259393</v>
      </c>
      <c r="J39" s="108">
        <f t="shared" si="15"/>
        <v>400000</v>
      </c>
      <c r="K39" s="108">
        <f t="shared" si="13"/>
        <v>400000</v>
      </c>
      <c r="L39" s="108">
        <v>0</v>
      </c>
      <c r="M39" s="108"/>
      <c r="N39" s="108">
        <v>400000</v>
      </c>
      <c r="O39" s="108"/>
      <c r="P39" s="108"/>
      <c r="Q39" s="38"/>
      <c r="R39" s="38"/>
      <c r="S39" s="39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</row>
    <row r="40" s="3" customFormat="1" ht="42.8" spans="1:37">
      <c r="A40" s="79"/>
      <c r="B40" s="94">
        <f t="shared" si="14"/>
        <v>19</v>
      </c>
      <c r="C40" s="103" t="s">
        <v>52</v>
      </c>
      <c r="D40" s="104" t="s">
        <v>58</v>
      </c>
      <c r="E40" s="104" t="s">
        <v>66</v>
      </c>
      <c r="F40" s="109" t="s">
        <v>67</v>
      </c>
      <c r="G40" s="50" t="s">
        <v>31</v>
      </c>
      <c r="H40" s="71">
        <v>16869696</v>
      </c>
      <c r="I40" s="69">
        <v>6216</v>
      </c>
      <c r="J40" s="69">
        <f t="shared" si="15"/>
        <v>12495000</v>
      </c>
      <c r="K40" s="69">
        <f t="shared" si="13"/>
        <v>12495000</v>
      </c>
      <c r="L40" s="69">
        <v>8995000</v>
      </c>
      <c r="M40" s="110">
        <v>0</v>
      </c>
      <c r="N40" s="69">
        <v>0</v>
      </c>
      <c r="O40" s="69">
        <v>3500000</v>
      </c>
      <c r="P40" s="69"/>
      <c r="Q40" s="78"/>
      <c r="R40" s="92" t="s">
        <v>68</v>
      </c>
      <c r="S40" s="91">
        <f>(L40*13)/98</f>
        <v>1193214.28571429</v>
      </c>
      <c r="T40" s="92" t="s">
        <v>69</v>
      </c>
      <c r="U40" s="91">
        <f>(L40*85)/98</f>
        <v>7801785.71428571</v>
      </c>
      <c r="V40" s="92" t="s">
        <v>70</v>
      </c>
      <c r="W40" s="91"/>
      <c r="X40" s="92" t="s">
        <v>71</v>
      </c>
      <c r="Y40" s="92" t="s">
        <v>70</v>
      </c>
      <c r="Z40" s="91">
        <f>O40</f>
        <v>3500000</v>
      </c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</row>
    <row r="41" s="1" customFormat="1" ht="42.8" spans="1:37">
      <c r="A41" s="111"/>
      <c r="B41" s="94">
        <f t="shared" si="14"/>
        <v>20</v>
      </c>
      <c r="C41" s="103" t="s">
        <v>52</v>
      </c>
      <c r="D41" s="104" t="s">
        <v>58</v>
      </c>
      <c r="E41" s="104" t="s">
        <v>66</v>
      </c>
      <c r="F41" s="109" t="s">
        <v>72</v>
      </c>
      <c r="G41" s="50" t="s">
        <v>31</v>
      </c>
      <c r="H41" s="71">
        <v>19468231</v>
      </c>
      <c r="I41" s="69">
        <v>7063</v>
      </c>
      <c r="J41" s="69">
        <f t="shared" si="15"/>
        <v>14824570</v>
      </c>
      <c r="K41" s="69">
        <f t="shared" si="13"/>
        <v>14824570</v>
      </c>
      <c r="L41" s="69">
        <v>10625417</v>
      </c>
      <c r="M41" s="110"/>
      <c r="N41" s="69">
        <v>0</v>
      </c>
      <c r="O41" s="69">
        <v>4199153</v>
      </c>
      <c r="P41" s="69"/>
      <c r="Q41" s="38"/>
      <c r="R41" s="92" t="s">
        <v>68</v>
      </c>
      <c r="S41" s="91">
        <f t="shared" ref="S41:S50" si="16">(L41*13)/98</f>
        <v>1409494.09183673</v>
      </c>
      <c r="T41" s="92" t="s">
        <v>69</v>
      </c>
      <c r="U41" s="91">
        <f t="shared" ref="U41:U50" si="17">(L41*85)/98</f>
        <v>9215922.90816326</v>
      </c>
      <c r="V41" s="92" t="s">
        <v>70</v>
      </c>
      <c r="W41" s="112"/>
      <c r="X41" s="92" t="s">
        <v>71</v>
      </c>
      <c r="Y41" s="92" t="s">
        <v>70</v>
      </c>
      <c r="Z41" s="91">
        <f t="shared" ref="Z41:Z46" si="18">O41</f>
        <v>4199153</v>
      </c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</row>
    <row r="42" s="1" customFormat="1" ht="42.8" spans="1:37">
      <c r="A42" s="111"/>
      <c r="B42" s="94">
        <f t="shared" si="14"/>
        <v>21</v>
      </c>
      <c r="C42" s="106" t="s">
        <v>52</v>
      </c>
      <c r="D42" s="104" t="s">
        <v>58</v>
      </c>
      <c r="E42" s="104" t="s">
        <v>66</v>
      </c>
      <c r="F42" s="109" t="s">
        <v>73</v>
      </c>
      <c r="G42" s="50" t="s">
        <v>31</v>
      </c>
      <c r="H42" s="71">
        <v>19648239</v>
      </c>
      <c r="I42" s="69">
        <v>6216</v>
      </c>
      <c r="J42" s="69">
        <f t="shared" si="15"/>
        <v>9380000</v>
      </c>
      <c r="K42" s="69">
        <f t="shared" si="13"/>
        <v>9380000</v>
      </c>
      <c r="L42" s="69">
        <v>5880000</v>
      </c>
      <c r="M42" s="110"/>
      <c r="N42" s="69">
        <v>0</v>
      </c>
      <c r="O42" s="69">
        <v>3500000</v>
      </c>
      <c r="P42" s="69"/>
      <c r="Q42" s="38"/>
      <c r="R42" s="92" t="s">
        <v>68</v>
      </c>
      <c r="S42" s="91">
        <f t="shared" si="16"/>
        <v>780000</v>
      </c>
      <c r="T42" s="92" t="s">
        <v>69</v>
      </c>
      <c r="U42" s="91">
        <f t="shared" si="17"/>
        <v>5100000</v>
      </c>
      <c r="V42" s="92" t="s">
        <v>70</v>
      </c>
      <c r="W42" s="112"/>
      <c r="X42" s="92" t="s">
        <v>71</v>
      </c>
      <c r="Y42" s="92" t="s">
        <v>70</v>
      </c>
      <c r="Z42" s="91">
        <f t="shared" si="18"/>
        <v>3500000</v>
      </c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</row>
    <row r="43" s="3" customFormat="1" ht="42.8" spans="1:37">
      <c r="A43" s="79"/>
      <c r="B43" s="94">
        <f t="shared" si="14"/>
        <v>22</v>
      </c>
      <c r="C43" s="106" t="s">
        <v>52</v>
      </c>
      <c r="D43" s="104" t="s">
        <v>58</v>
      </c>
      <c r="E43" s="104" t="s">
        <v>66</v>
      </c>
      <c r="F43" s="109" t="s">
        <v>74</v>
      </c>
      <c r="G43" s="50" t="s">
        <v>31</v>
      </c>
      <c r="H43" s="71">
        <v>23637601</v>
      </c>
      <c r="I43" s="69">
        <v>7181</v>
      </c>
      <c r="J43" s="69">
        <f t="shared" si="15"/>
        <v>19248323</v>
      </c>
      <c r="K43" s="69">
        <f t="shared" si="13"/>
        <v>19248323</v>
      </c>
      <c r="L43" s="69">
        <v>15249291</v>
      </c>
      <c r="M43" s="110"/>
      <c r="N43" s="69">
        <v>0</v>
      </c>
      <c r="O43" s="69">
        <v>3999032</v>
      </c>
      <c r="P43" s="69"/>
      <c r="Q43" s="78"/>
      <c r="R43" s="92" t="s">
        <v>68</v>
      </c>
      <c r="S43" s="91">
        <f t="shared" si="16"/>
        <v>2022865.13265306</v>
      </c>
      <c r="T43" s="92" t="s">
        <v>69</v>
      </c>
      <c r="U43" s="91">
        <f t="shared" si="17"/>
        <v>13226425.8673469</v>
      </c>
      <c r="V43" s="92" t="s">
        <v>70</v>
      </c>
      <c r="W43" s="91"/>
      <c r="X43" s="92" t="s">
        <v>71</v>
      </c>
      <c r="Y43" s="92" t="s">
        <v>70</v>
      </c>
      <c r="Z43" s="91">
        <f t="shared" si="18"/>
        <v>3999032</v>
      </c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="3" customFormat="1" ht="42.8" spans="1:37">
      <c r="A44" s="79"/>
      <c r="B44" s="94">
        <f t="shared" si="14"/>
        <v>23</v>
      </c>
      <c r="C44" s="103" t="s">
        <v>52</v>
      </c>
      <c r="D44" s="104" t="s">
        <v>58</v>
      </c>
      <c r="E44" s="104" t="s">
        <v>66</v>
      </c>
      <c r="F44" s="109" t="s">
        <v>75</v>
      </c>
      <c r="G44" s="50" t="s">
        <v>31</v>
      </c>
      <c r="H44" s="71">
        <v>24025208</v>
      </c>
      <c r="I44" s="69">
        <v>7060</v>
      </c>
      <c r="J44" s="69">
        <f t="shared" si="15"/>
        <v>18901227</v>
      </c>
      <c r="K44" s="69">
        <f t="shared" si="13"/>
        <v>18901227</v>
      </c>
      <c r="L44" s="108">
        <v>14902074</v>
      </c>
      <c r="M44" s="113"/>
      <c r="N44" s="69">
        <v>0</v>
      </c>
      <c r="O44" s="108">
        <v>3999153</v>
      </c>
      <c r="P44" s="108"/>
      <c r="Q44" s="78"/>
      <c r="R44" s="92" t="s">
        <v>68</v>
      </c>
      <c r="S44" s="91">
        <f t="shared" si="16"/>
        <v>1976805.73469388</v>
      </c>
      <c r="T44" s="92" t="s">
        <v>69</v>
      </c>
      <c r="U44" s="91">
        <f t="shared" si="17"/>
        <v>12925268.2653061</v>
      </c>
      <c r="V44" s="92" t="s">
        <v>70</v>
      </c>
      <c r="W44" s="91"/>
      <c r="X44" s="92" t="s">
        <v>71</v>
      </c>
      <c r="Y44" s="92" t="s">
        <v>70</v>
      </c>
      <c r="Z44" s="91">
        <f t="shared" si="18"/>
        <v>3999153</v>
      </c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="1" customFormat="1" ht="42.8" spans="1:37">
      <c r="A45" s="111"/>
      <c r="B45" s="94">
        <f t="shared" si="14"/>
        <v>24</v>
      </c>
      <c r="C45" s="103" t="s">
        <v>52</v>
      </c>
      <c r="D45" s="104" t="s">
        <v>58</v>
      </c>
      <c r="E45" s="104" t="s">
        <v>66</v>
      </c>
      <c r="F45" s="109" t="s">
        <v>76</v>
      </c>
      <c r="G45" s="50" t="s">
        <v>31</v>
      </c>
      <c r="H45" s="71">
        <v>14428371</v>
      </c>
      <c r="I45" s="69">
        <v>7063</v>
      </c>
      <c r="J45" s="69">
        <f t="shared" si="15"/>
        <v>7560353</v>
      </c>
      <c r="K45" s="69">
        <f t="shared" si="13"/>
        <v>7560353</v>
      </c>
      <c r="L45" s="108">
        <v>5561200</v>
      </c>
      <c r="M45" s="113"/>
      <c r="N45" s="69">
        <v>0</v>
      </c>
      <c r="O45" s="108">
        <v>1999153</v>
      </c>
      <c r="P45" s="108"/>
      <c r="Q45" s="38"/>
      <c r="R45" s="92" t="s">
        <v>68</v>
      </c>
      <c r="S45" s="91">
        <f t="shared" si="16"/>
        <v>737710.204081633</v>
      </c>
      <c r="T45" s="92" t="s">
        <v>69</v>
      </c>
      <c r="U45" s="91">
        <f t="shared" si="17"/>
        <v>4823489.79591837</v>
      </c>
      <c r="V45" s="92" t="s">
        <v>70</v>
      </c>
      <c r="W45" s="112"/>
      <c r="X45" s="92" t="s">
        <v>71</v>
      </c>
      <c r="Y45" s="92" t="s">
        <v>70</v>
      </c>
      <c r="Z45" s="91">
        <f t="shared" si="18"/>
        <v>1999153</v>
      </c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</row>
    <row r="46" s="1" customFormat="1" ht="42.8" spans="1:37">
      <c r="A46" s="111"/>
      <c r="B46" s="94">
        <f t="shared" si="14"/>
        <v>25</v>
      </c>
      <c r="C46" s="103" t="s">
        <v>52</v>
      </c>
      <c r="D46" s="104" t="s">
        <v>58</v>
      </c>
      <c r="E46" s="104" t="s">
        <v>66</v>
      </c>
      <c r="F46" s="109" t="s">
        <v>77</v>
      </c>
      <c r="G46" s="106" t="s">
        <v>31</v>
      </c>
      <c r="H46" s="107">
        <v>12187593</v>
      </c>
      <c r="I46" s="108">
        <v>9408.13</v>
      </c>
      <c r="J46" s="69">
        <f t="shared" si="15"/>
        <v>7463397</v>
      </c>
      <c r="K46" s="69">
        <f t="shared" si="13"/>
        <v>7463397</v>
      </c>
      <c r="L46" s="108">
        <v>4465862</v>
      </c>
      <c r="M46" s="113"/>
      <c r="N46" s="69">
        <v>0</v>
      </c>
      <c r="O46" s="108">
        <v>2997535</v>
      </c>
      <c r="P46" s="108"/>
      <c r="Q46" s="38"/>
      <c r="R46" s="92" t="s">
        <v>68</v>
      </c>
      <c r="S46" s="91">
        <f t="shared" si="16"/>
        <v>592410.265306122</v>
      </c>
      <c r="T46" s="92" t="s">
        <v>69</v>
      </c>
      <c r="U46" s="91">
        <f t="shared" si="17"/>
        <v>3873451.73469388</v>
      </c>
      <c r="V46" s="92" t="s">
        <v>70</v>
      </c>
      <c r="W46" s="112"/>
      <c r="X46" s="92" t="s">
        <v>71</v>
      </c>
      <c r="Y46" s="92" t="s">
        <v>70</v>
      </c>
      <c r="Z46" s="91">
        <f t="shared" si="18"/>
        <v>2997535</v>
      </c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</row>
    <row r="47" s="1" customFormat="1" ht="53.1" customHeight="1" spans="1:37">
      <c r="A47" s="111"/>
      <c r="B47" s="94">
        <f t="shared" si="14"/>
        <v>26</v>
      </c>
      <c r="C47" s="103" t="s">
        <v>52</v>
      </c>
      <c r="D47" s="104" t="s">
        <v>58</v>
      </c>
      <c r="E47" s="104" t="s">
        <v>66</v>
      </c>
      <c r="F47" s="109" t="s">
        <v>78</v>
      </c>
      <c r="G47" s="50" t="s">
        <v>31</v>
      </c>
      <c r="H47" s="71">
        <f>J47</f>
        <v>2266500</v>
      </c>
      <c r="I47" s="108">
        <v>2975</v>
      </c>
      <c r="J47" s="69">
        <f t="shared" si="15"/>
        <v>2266500</v>
      </c>
      <c r="K47" s="69">
        <f t="shared" si="13"/>
        <v>2266500</v>
      </c>
      <c r="L47" s="108">
        <v>2166500</v>
      </c>
      <c r="M47" s="113"/>
      <c r="N47" s="108">
        <v>100000</v>
      </c>
      <c r="O47" s="108"/>
      <c r="P47" s="108"/>
      <c r="Q47" s="38"/>
      <c r="R47" s="92" t="s">
        <v>68</v>
      </c>
      <c r="S47" s="91">
        <f t="shared" si="16"/>
        <v>287392.857142857</v>
      </c>
      <c r="T47" s="92" t="s">
        <v>69</v>
      </c>
      <c r="U47" s="91">
        <f t="shared" si="17"/>
        <v>1879107.14285714</v>
      </c>
      <c r="V47" s="92" t="s">
        <v>70</v>
      </c>
      <c r="W47" s="91">
        <f>N47</f>
        <v>100000</v>
      </c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</row>
    <row r="48" s="1" customFormat="1" ht="42.8" spans="1:37">
      <c r="A48" s="111"/>
      <c r="B48" s="94">
        <f t="shared" si="14"/>
        <v>27</v>
      </c>
      <c r="C48" s="103" t="s">
        <v>52</v>
      </c>
      <c r="D48" s="104" t="s">
        <v>58</v>
      </c>
      <c r="E48" s="104" t="s">
        <v>66</v>
      </c>
      <c r="F48" s="109" t="s">
        <v>79</v>
      </c>
      <c r="G48" s="50" t="s">
        <v>31</v>
      </c>
      <c r="H48" s="71">
        <v>31095920.06</v>
      </c>
      <c r="I48" s="108">
        <v>2975</v>
      </c>
      <c r="J48" s="69">
        <f t="shared" si="15"/>
        <v>1000000</v>
      </c>
      <c r="K48" s="69">
        <f t="shared" si="13"/>
        <v>1000000</v>
      </c>
      <c r="L48" s="108">
        <v>882000</v>
      </c>
      <c r="M48" s="113"/>
      <c r="N48" s="108">
        <v>118000</v>
      </c>
      <c r="O48" s="108"/>
      <c r="P48" s="108"/>
      <c r="Q48" s="38"/>
      <c r="R48" s="92" t="s">
        <v>68</v>
      </c>
      <c r="S48" s="91">
        <f t="shared" si="16"/>
        <v>117000</v>
      </c>
      <c r="T48" s="92" t="s">
        <v>69</v>
      </c>
      <c r="U48" s="91">
        <f t="shared" si="17"/>
        <v>765000</v>
      </c>
      <c r="V48" s="92" t="s">
        <v>70</v>
      </c>
      <c r="W48" s="91">
        <f t="shared" ref="W48:W50" si="19">N48</f>
        <v>118000</v>
      </c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</row>
    <row r="49" s="1" customFormat="1" ht="42.8" spans="1:37">
      <c r="A49" s="111"/>
      <c r="B49" s="94">
        <f t="shared" si="14"/>
        <v>28</v>
      </c>
      <c r="C49" s="103" t="s">
        <v>52</v>
      </c>
      <c r="D49" s="104" t="s">
        <v>58</v>
      </c>
      <c r="E49" s="104" t="s">
        <v>66</v>
      </c>
      <c r="F49" s="109" t="s">
        <v>80</v>
      </c>
      <c r="G49" s="50" t="s">
        <v>31</v>
      </c>
      <c r="H49" s="71">
        <f>J49</f>
        <v>9898154</v>
      </c>
      <c r="I49" s="108">
        <v>0</v>
      </c>
      <c r="J49" s="69">
        <f t="shared" si="15"/>
        <v>9898154</v>
      </c>
      <c r="K49" s="69">
        <f t="shared" si="13"/>
        <v>9898154</v>
      </c>
      <c r="L49" s="108">
        <v>8713154</v>
      </c>
      <c r="M49" s="113"/>
      <c r="N49" s="108">
        <v>1185000</v>
      </c>
      <c r="O49" s="108"/>
      <c r="P49" s="108"/>
      <c r="Q49" s="38"/>
      <c r="R49" s="92" t="s">
        <v>68</v>
      </c>
      <c r="S49" s="91">
        <f t="shared" si="16"/>
        <v>1155826.55102041</v>
      </c>
      <c r="T49" s="114" t="s">
        <v>69</v>
      </c>
      <c r="U49" s="91">
        <f t="shared" si="17"/>
        <v>7557327.44897959</v>
      </c>
      <c r="V49" s="92" t="s">
        <v>70</v>
      </c>
      <c r="W49" s="91">
        <f t="shared" si="19"/>
        <v>1185000</v>
      </c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</row>
    <row r="50" s="1" customFormat="1" ht="42.8" spans="1:37">
      <c r="A50" s="111"/>
      <c r="B50" s="94">
        <f t="shared" si="14"/>
        <v>29</v>
      </c>
      <c r="C50" s="103" t="s">
        <v>52</v>
      </c>
      <c r="D50" s="104" t="s">
        <v>58</v>
      </c>
      <c r="E50" s="104" t="s">
        <v>66</v>
      </c>
      <c r="F50" s="109" t="s">
        <v>81</v>
      </c>
      <c r="G50" s="50" t="s">
        <v>31</v>
      </c>
      <c r="H50" s="71">
        <f>J50</f>
        <v>8285651</v>
      </c>
      <c r="I50" s="108">
        <v>0</v>
      </c>
      <c r="J50" s="69">
        <f t="shared" si="15"/>
        <v>8285651</v>
      </c>
      <c r="K50" s="69">
        <f t="shared" si="13"/>
        <v>8285651</v>
      </c>
      <c r="L50" s="108">
        <v>8185651</v>
      </c>
      <c r="M50" s="113"/>
      <c r="N50" s="108">
        <v>100000</v>
      </c>
      <c r="O50" s="108"/>
      <c r="P50" s="108"/>
      <c r="Q50" s="38"/>
      <c r="R50" s="92" t="s">
        <v>68</v>
      </c>
      <c r="S50" s="91">
        <f t="shared" si="16"/>
        <v>1085851.66326531</v>
      </c>
      <c r="T50" s="92" t="s">
        <v>69</v>
      </c>
      <c r="U50" s="91">
        <f t="shared" si="17"/>
        <v>7099799.33673469</v>
      </c>
      <c r="V50" s="92" t="s">
        <v>70</v>
      </c>
      <c r="W50" s="91">
        <f t="shared" si="19"/>
        <v>100000</v>
      </c>
      <c r="X50" s="38"/>
      <c r="Y50" s="38"/>
      <c r="Z50" s="38"/>
      <c r="AA50" s="38"/>
      <c r="AB50" s="38"/>
      <c r="AC50" s="38"/>
      <c r="AD50" s="38"/>
      <c r="AE50" s="39">
        <f>S40+S41+S42+S43+S44+S45+S46+S47+S48+S49+S50</f>
        <v>11358570.7857143</v>
      </c>
      <c r="AF50" s="39">
        <f>U40+U41+U42+U43+U44+U45+U46+U47+U48+U49+U50</f>
        <v>74267578.2142857</v>
      </c>
      <c r="AG50" s="39">
        <f>W40+W41+W42+W43+W44+W45+W46+W47+W48+W49+W50</f>
        <v>1503000</v>
      </c>
      <c r="AH50" s="38"/>
      <c r="AI50" s="38">
        <v>87129149</v>
      </c>
      <c r="AJ50" s="38"/>
      <c r="AK50" s="39">
        <f>AE50+AF50+AG50-AI50</f>
        <v>0</v>
      </c>
    </row>
    <row r="51" s="1" customFormat="1" ht="54.05" spans="1:37">
      <c r="B51" s="94">
        <v>30</v>
      </c>
      <c r="C51" s="103" t="s">
        <v>52</v>
      </c>
      <c r="D51" s="104" t="s">
        <v>53</v>
      </c>
      <c r="E51" s="115">
        <v>56.49</v>
      </c>
      <c r="F51" s="109" t="s">
        <v>82</v>
      </c>
      <c r="G51" s="50" t="s">
        <v>83</v>
      </c>
      <c r="H51" s="71">
        <f t="shared" ref="H51:H55" si="20">I51+J51</f>
        <v>1665228</v>
      </c>
      <c r="I51" s="108">
        <v>440228</v>
      </c>
      <c r="J51" s="108">
        <f t="shared" si="15"/>
        <v>1225000</v>
      </c>
      <c r="K51" s="69">
        <f t="shared" si="13"/>
        <v>1225000</v>
      </c>
      <c r="L51" s="108">
        <v>1150000</v>
      </c>
      <c r="M51" s="108"/>
      <c r="N51" s="108">
        <v>75000</v>
      </c>
      <c r="O51" s="108"/>
      <c r="P51" s="10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>
        <v>85626149</v>
      </c>
      <c r="AJ51" s="38"/>
      <c r="AK51" s="39">
        <f>AE50+AF50-AI51</f>
        <v>0</v>
      </c>
    </row>
    <row r="52" s="1" customFormat="1" ht="54.05" spans="1:37">
      <c r="B52" s="94">
        <f t="shared" si="14"/>
        <v>31</v>
      </c>
      <c r="C52" s="103" t="s">
        <v>52</v>
      </c>
      <c r="D52" s="104" t="s">
        <v>53</v>
      </c>
      <c r="E52" s="115">
        <v>56.49</v>
      </c>
      <c r="F52" s="55" t="s">
        <v>84</v>
      </c>
      <c r="G52" s="50" t="s">
        <v>83</v>
      </c>
      <c r="H52" s="71">
        <f t="shared" si="20"/>
        <v>437816</v>
      </c>
      <c r="I52" s="108">
        <v>87816</v>
      </c>
      <c r="J52" s="108">
        <f t="shared" si="15"/>
        <v>350000</v>
      </c>
      <c r="K52" s="69">
        <f t="shared" si="13"/>
        <v>350000</v>
      </c>
      <c r="L52" s="108">
        <v>300000</v>
      </c>
      <c r="M52" s="108"/>
      <c r="N52" s="108">
        <v>50000</v>
      </c>
      <c r="O52" s="108"/>
      <c r="P52" s="10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</row>
    <row r="53" s="3" customFormat="1" ht="54.05" spans="1:37">
      <c r="B53" s="94">
        <f t="shared" si="14"/>
        <v>32</v>
      </c>
      <c r="C53" s="103" t="s">
        <v>52</v>
      </c>
      <c r="D53" s="104" t="s">
        <v>53</v>
      </c>
      <c r="E53" s="115">
        <v>56.49</v>
      </c>
      <c r="F53" s="109" t="s">
        <v>85</v>
      </c>
      <c r="G53" s="50" t="s">
        <v>83</v>
      </c>
      <c r="H53" s="71">
        <f t="shared" si="20"/>
        <v>1446921</v>
      </c>
      <c r="I53" s="108">
        <v>291921</v>
      </c>
      <c r="J53" s="108">
        <f t="shared" si="15"/>
        <v>1155000</v>
      </c>
      <c r="K53" s="69">
        <f t="shared" si="13"/>
        <v>1155000</v>
      </c>
      <c r="L53" s="108">
        <v>1080000</v>
      </c>
      <c r="M53" s="108"/>
      <c r="N53" s="108">
        <v>75000</v>
      </c>
      <c r="O53" s="108"/>
      <c r="P53" s="10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="3" customFormat="1" ht="54.05" spans="1:37">
      <c r="B54" s="94">
        <f t="shared" si="14"/>
        <v>33</v>
      </c>
      <c r="C54" s="103" t="s">
        <v>52</v>
      </c>
      <c r="D54" s="104" t="s">
        <v>53</v>
      </c>
      <c r="E54" s="104" t="s">
        <v>29</v>
      </c>
      <c r="F54" s="109" t="s">
        <v>86</v>
      </c>
      <c r="G54" s="50" t="s">
        <v>83</v>
      </c>
      <c r="H54" s="71">
        <f t="shared" si="20"/>
        <v>1089000</v>
      </c>
      <c r="I54" s="108"/>
      <c r="J54" s="108">
        <f t="shared" si="15"/>
        <v>1089000</v>
      </c>
      <c r="K54" s="69">
        <f t="shared" si="13"/>
        <v>1089000</v>
      </c>
      <c r="L54" s="108"/>
      <c r="M54" s="108"/>
      <c r="N54" s="108">
        <v>1089000</v>
      </c>
      <c r="O54" s="108"/>
      <c r="P54" s="10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="3" customFormat="1" ht="54.05" spans="1:37">
      <c r="B55" s="94">
        <f t="shared" si="14"/>
        <v>34</v>
      </c>
      <c r="C55" s="103" t="s">
        <v>52</v>
      </c>
      <c r="D55" s="104" t="s">
        <v>53</v>
      </c>
      <c r="E55" s="104" t="s">
        <v>29</v>
      </c>
      <c r="F55" s="109" t="s">
        <v>87</v>
      </c>
      <c r="G55" s="50" t="s">
        <v>83</v>
      </c>
      <c r="H55" s="71">
        <f t="shared" si="20"/>
        <v>181000</v>
      </c>
      <c r="I55" s="108"/>
      <c r="J55" s="108">
        <f t="shared" si="15"/>
        <v>181000</v>
      </c>
      <c r="K55" s="69">
        <f t="shared" si="13"/>
        <v>181000</v>
      </c>
      <c r="L55" s="108"/>
      <c r="M55" s="108"/>
      <c r="N55" s="108">
        <v>181000</v>
      </c>
      <c r="O55" s="108"/>
      <c r="P55" s="10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="3" customFormat="1" ht="54.05" spans="1:37">
      <c r="B56" s="94">
        <f t="shared" si="14"/>
        <v>35</v>
      </c>
      <c r="C56" s="103" t="s">
        <v>52</v>
      </c>
      <c r="D56" s="104" t="s">
        <v>53</v>
      </c>
      <c r="E56" s="54">
        <v>56.49</v>
      </c>
      <c r="F56" s="55" t="s">
        <v>84</v>
      </c>
      <c r="G56" s="106" t="s">
        <v>88</v>
      </c>
      <c r="H56" s="71">
        <v>220762</v>
      </c>
      <c r="I56" s="108"/>
      <c r="J56" s="108">
        <f t="shared" si="15"/>
        <v>220762</v>
      </c>
      <c r="K56" s="69">
        <f t="shared" si="13"/>
        <v>220762</v>
      </c>
      <c r="L56" s="108">
        <v>212272</v>
      </c>
      <c r="M56" s="108"/>
      <c r="N56" s="108">
        <v>8490</v>
      </c>
      <c r="O56" s="108"/>
      <c r="P56" s="116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="3" customFormat="1" ht="43.5" customHeight="1" spans="1:37">
      <c r="B57" s="94">
        <f t="shared" si="14"/>
        <v>36</v>
      </c>
      <c r="C57" s="103" t="s">
        <v>52</v>
      </c>
      <c r="D57" s="117" t="s">
        <v>53</v>
      </c>
      <c r="E57" s="104" t="s">
        <v>29</v>
      </c>
      <c r="F57" s="55" t="s">
        <v>89</v>
      </c>
      <c r="G57" s="50" t="s">
        <v>90</v>
      </c>
      <c r="H57" s="71">
        <f>J57+I57</f>
        <v>249994</v>
      </c>
      <c r="I57" s="108">
        <v>69994</v>
      </c>
      <c r="J57" s="108">
        <f t="shared" si="15"/>
        <v>180000</v>
      </c>
      <c r="K57" s="69">
        <f t="shared" si="13"/>
        <v>180000</v>
      </c>
      <c r="L57" s="108"/>
      <c r="M57" s="108"/>
      <c r="N57" s="108">
        <v>180000</v>
      </c>
      <c r="O57" s="108"/>
      <c r="P57" s="10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="3" customFormat="1" ht="33" customHeight="1" spans="1:37">
      <c r="B58" s="57" t="s">
        <v>32</v>
      </c>
      <c r="C58" s="57"/>
      <c r="D58" s="57"/>
      <c r="E58" s="57"/>
      <c r="F58" s="57"/>
      <c r="G58" s="57"/>
      <c r="H58" s="118">
        <f>SUM(H59:H62)</f>
        <v>2545633</v>
      </c>
      <c r="I58" s="119">
        <f t="shared" ref="I58:P58" si="21">SUM(I59:I62)</f>
        <v>0</v>
      </c>
      <c r="J58" s="119">
        <f t="shared" si="21"/>
        <v>2545633</v>
      </c>
      <c r="K58" s="119">
        <f t="shared" si="21"/>
        <v>2545633</v>
      </c>
      <c r="L58" s="119">
        <f t="shared" si="21"/>
        <v>2201820</v>
      </c>
      <c r="M58" s="119">
        <f t="shared" si="21"/>
        <v>0</v>
      </c>
      <c r="N58" s="119">
        <f t="shared" si="21"/>
        <v>343813</v>
      </c>
      <c r="O58" s="119">
        <f t="shared" si="21"/>
        <v>0</v>
      </c>
      <c r="P58" s="119">
        <f t="shared" si="21"/>
        <v>0</v>
      </c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="1" customFormat="1" ht="54.05" spans="1:37">
      <c r="B59" s="53">
        <f>B57+1</f>
        <v>37</v>
      </c>
      <c r="C59" s="103" t="s">
        <v>52</v>
      </c>
      <c r="D59" s="104" t="s">
        <v>53</v>
      </c>
      <c r="E59" s="54" t="s">
        <v>29</v>
      </c>
      <c r="F59" s="55" t="s">
        <v>91</v>
      </c>
      <c r="G59" s="50" t="s">
        <v>90</v>
      </c>
      <c r="H59" s="71">
        <f>J59</f>
        <v>170000</v>
      </c>
      <c r="I59" s="108"/>
      <c r="J59" s="108">
        <f>K59</f>
        <v>170000</v>
      </c>
      <c r="K59" s="69">
        <f>L59+N59+O59</f>
        <v>170000</v>
      </c>
      <c r="L59" s="108"/>
      <c r="M59" s="108"/>
      <c r="N59" s="108">
        <v>170000</v>
      </c>
      <c r="O59" s="108"/>
      <c r="P59" s="10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</row>
    <row r="60" s="1" customFormat="1" ht="54.05" spans="1:37">
      <c r="B60" s="53">
        <f>B59+1</f>
        <v>38</v>
      </c>
      <c r="C60" s="103" t="s">
        <v>52</v>
      </c>
      <c r="D60" s="104" t="s">
        <v>53</v>
      </c>
      <c r="E60" s="54" t="s">
        <v>29</v>
      </c>
      <c r="F60" s="55" t="s">
        <v>92</v>
      </c>
      <c r="G60" s="50" t="s">
        <v>90</v>
      </c>
      <c r="H60" s="71">
        <f>J60</f>
        <v>100000</v>
      </c>
      <c r="I60" s="108"/>
      <c r="J60" s="108">
        <f>K60</f>
        <v>100000</v>
      </c>
      <c r="K60" s="69">
        <f>L60+N60+O60</f>
        <v>100000</v>
      </c>
      <c r="L60" s="108"/>
      <c r="M60" s="108"/>
      <c r="N60" s="108">
        <v>100000</v>
      </c>
      <c r="O60" s="108"/>
      <c r="P60" s="10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</row>
    <row r="61" s="4" customFormat="1" ht="54.05" spans="1:37">
      <c r="A61" s="120"/>
      <c r="B61" s="53">
        <f t="shared" ref="B61:B66" si="22">B60+1</f>
        <v>39</v>
      </c>
      <c r="C61" s="121" t="s">
        <v>52</v>
      </c>
      <c r="D61" s="81" t="s">
        <v>53</v>
      </c>
      <c r="E61" s="122">
        <v>56.49</v>
      </c>
      <c r="F61" s="83" t="s">
        <v>93</v>
      </c>
      <c r="G61" s="84" t="s">
        <v>83</v>
      </c>
      <c r="H61" s="85">
        <f>I61+J61</f>
        <v>870000</v>
      </c>
      <c r="I61" s="86">
        <v>0</v>
      </c>
      <c r="J61" s="86">
        <f>K61</f>
        <v>870000</v>
      </c>
      <c r="K61" s="86">
        <f>L61+N61+O61</f>
        <v>870000</v>
      </c>
      <c r="L61" s="86">
        <v>839000</v>
      </c>
      <c r="M61" s="86"/>
      <c r="N61" s="86">
        <v>31000</v>
      </c>
      <c r="O61" s="86"/>
      <c r="P61" s="86"/>
      <c r="Q61" s="123"/>
      <c r="R61" s="124"/>
      <c r="S61" s="125"/>
      <c r="T61" s="124"/>
      <c r="U61" s="125"/>
      <c r="V61" s="124"/>
      <c r="W61" s="125"/>
      <c r="X61" s="123"/>
      <c r="Y61" s="123"/>
      <c r="Z61" s="123"/>
      <c r="AA61" s="123"/>
      <c r="AB61" s="123"/>
      <c r="AC61" s="123"/>
      <c r="AD61" s="123"/>
      <c r="AE61" s="123"/>
      <c r="AF61" s="123"/>
      <c r="AG61" s="123"/>
      <c r="AH61" s="123"/>
      <c r="AI61" s="123"/>
      <c r="AJ61" s="123"/>
      <c r="AK61" s="123"/>
    </row>
    <row r="62" s="1" customFormat="1" ht="54" customHeight="1" spans="1:37">
      <c r="B62" s="53">
        <f t="shared" si="22"/>
        <v>40</v>
      </c>
      <c r="C62" s="103" t="s">
        <v>52</v>
      </c>
      <c r="D62" s="104" t="s">
        <v>53</v>
      </c>
      <c r="E62" s="54">
        <v>56.49</v>
      </c>
      <c r="F62" s="55" t="s">
        <v>94</v>
      </c>
      <c r="G62" s="106" t="s">
        <v>88</v>
      </c>
      <c r="H62" s="71">
        <f>J62</f>
        <v>1405633</v>
      </c>
      <c r="I62" s="108"/>
      <c r="J62" s="108">
        <f>K62</f>
        <v>1405633</v>
      </c>
      <c r="K62" s="69">
        <f>L62+N62+O62</f>
        <v>1405633</v>
      </c>
      <c r="L62" s="108">
        <v>1362820</v>
      </c>
      <c r="M62" s="108"/>
      <c r="N62" s="108">
        <v>42813</v>
      </c>
      <c r="O62" s="108"/>
      <c r="P62" s="10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</row>
    <row r="63" s="1" customFormat="1" ht="30" customHeight="1" spans="1:37">
      <c r="B63" s="53">
        <f t="shared" si="22"/>
        <v>41</v>
      </c>
      <c r="C63" s="126"/>
      <c r="D63" s="127"/>
      <c r="E63" s="127"/>
      <c r="F63" s="126" t="s">
        <v>95</v>
      </c>
      <c r="G63" s="126"/>
      <c r="H63" s="128">
        <f t="shared" ref="H63:P63" si="23">SUM(H64:H93)</f>
        <v>1554000</v>
      </c>
      <c r="I63" s="41">
        <f t="shared" si="23"/>
        <v>0</v>
      </c>
      <c r="J63" s="41">
        <f t="shared" si="23"/>
        <v>1554000</v>
      </c>
      <c r="K63" s="41">
        <f t="shared" si="23"/>
        <v>1554000</v>
      </c>
      <c r="L63" s="41">
        <f t="shared" si="23"/>
        <v>0</v>
      </c>
      <c r="M63" s="41">
        <f t="shared" si="23"/>
        <v>0</v>
      </c>
      <c r="N63" s="41">
        <f t="shared" si="23"/>
        <v>1554000</v>
      </c>
      <c r="O63" s="41">
        <f t="shared" si="23"/>
        <v>0</v>
      </c>
      <c r="P63" s="41">
        <f t="shared" si="23"/>
        <v>0</v>
      </c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</row>
    <row r="64" s="1" customFormat="1" ht="41.3" spans="1:37">
      <c r="B64" s="53">
        <f t="shared" si="22"/>
        <v>42</v>
      </c>
      <c r="C64" s="53" t="s">
        <v>52</v>
      </c>
      <c r="D64" s="54" t="s">
        <v>58</v>
      </c>
      <c r="E64" s="54" t="s">
        <v>29</v>
      </c>
      <c r="F64" s="97" t="s">
        <v>96</v>
      </c>
      <c r="G64" s="50" t="s">
        <v>31</v>
      </c>
      <c r="H64" s="71">
        <f t="shared" ref="H64:H96" si="24">J64</f>
        <v>5000</v>
      </c>
      <c r="I64" s="69">
        <v>0</v>
      </c>
      <c r="J64" s="69">
        <f t="shared" ref="J64:J96" si="25">K64</f>
        <v>5000</v>
      </c>
      <c r="K64" s="69">
        <f t="shared" ref="K64:K96" si="26">L64+N64+O64</f>
        <v>5000</v>
      </c>
      <c r="L64" s="69">
        <v>0</v>
      </c>
      <c r="M64" s="69"/>
      <c r="N64" s="108">
        <v>5000</v>
      </c>
      <c r="O64" s="69"/>
      <c r="P64" s="69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</row>
    <row r="65" s="1" customFormat="1" ht="41.3" spans="2:37">
      <c r="B65" s="53">
        <f t="shared" si="22"/>
        <v>43</v>
      </c>
      <c r="C65" s="53" t="s">
        <v>52</v>
      </c>
      <c r="D65" s="54" t="s">
        <v>58</v>
      </c>
      <c r="E65" s="54" t="s">
        <v>29</v>
      </c>
      <c r="F65" s="129" t="s">
        <v>97</v>
      </c>
      <c r="G65" s="130" t="s">
        <v>31</v>
      </c>
      <c r="H65" s="71">
        <f t="shared" si="24"/>
        <v>5000</v>
      </c>
      <c r="I65" s="102">
        <v>0</v>
      </c>
      <c r="J65" s="102">
        <f t="shared" si="25"/>
        <v>5000</v>
      </c>
      <c r="K65" s="69">
        <f t="shared" si="26"/>
        <v>5000</v>
      </c>
      <c r="L65" s="102"/>
      <c r="M65" s="102"/>
      <c r="N65" s="102">
        <v>5000</v>
      </c>
      <c r="O65" s="102"/>
      <c r="P65" s="102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</row>
    <row r="66" s="1" customFormat="1" ht="54.05" spans="2:37">
      <c r="B66" s="53">
        <f t="shared" si="22"/>
        <v>44</v>
      </c>
      <c r="C66" s="53" t="s">
        <v>52</v>
      </c>
      <c r="D66" s="104" t="s">
        <v>98</v>
      </c>
      <c r="E66" s="104" t="s">
        <v>29</v>
      </c>
      <c r="F66" s="131" t="s">
        <v>99</v>
      </c>
      <c r="G66" s="45" t="s">
        <v>100</v>
      </c>
      <c r="H66" s="71">
        <f t="shared" si="24"/>
        <v>10000</v>
      </c>
      <c r="I66" s="102"/>
      <c r="J66" s="102">
        <f t="shared" si="25"/>
        <v>10000</v>
      </c>
      <c r="K66" s="108">
        <f t="shared" si="26"/>
        <v>10000</v>
      </c>
      <c r="L66" s="102"/>
      <c r="M66" s="102"/>
      <c r="N66" s="102">
        <v>10000</v>
      </c>
      <c r="O66" s="102"/>
      <c r="P66" s="102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</row>
    <row r="67" s="1" customFormat="1" ht="54.05" spans="2:37">
      <c r="B67" s="95">
        <f t="shared" ref="B65:B93" si="27">B66+1</f>
        <v>45</v>
      </c>
      <c r="C67" s="53" t="s">
        <v>52</v>
      </c>
      <c r="D67" s="104" t="s">
        <v>98</v>
      </c>
      <c r="E67" s="104" t="s">
        <v>29</v>
      </c>
      <c r="F67" s="131" t="s">
        <v>101</v>
      </c>
      <c r="G67" s="45" t="s">
        <v>100</v>
      </c>
      <c r="H67" s="71">
        <f t="shared" si="24"/>
        <v>10000</v>
      </c>
      <c r="I67" s="102"/>
      <c r="J67" s="102">
        <f t="shared" si="25"/>
        <v>10000</v>
      </c>
      <c r="K67" s="108">
        <f t="shared" si="26"/>
        <v>10000</v>
      </c>
      <c r="L67" s="102"/>
      <c r="M67" s="102"/>
      <c r="N67" s="102">
        <v>10000</v>
      </c>
      <c r="O67" s="102"/>
      <c r="P67" s="102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</row>
    <row r="68" s="1" customFormat="1" ht="45.75" customHeight="1" spans="2:37">
      <c r="B68" s="95">
        <f t="shared" si="27"/>
        <v>46</v>
      </c>
      <c r="C68" s="53" t="s">
        <v>52</v>
      </c>
      <c r="D68" s="54" t="s">
        <v>98</v>
      </c>
      <c r="E68" s="104" t="s">
        <v>29</v>
      </c>
      <c r="F68" s="131" t="s">
        <v>102</v>
      </c>
      <c r="G68" s="45" t="s">
        <v>100</v>
      </c>
      <c r="H68" s="71">
        <f t="shared" si="24"/>
        <v>70000</v>
      </c>
      <c r="I68" s="102"/>
      <c r="J68" s="102">
        <f t="shared" si="25"/>
        <v>70000</v>
      </c>
      <c r="K68" s="108">
        <f t="shared" si="26"/>
        <v>70000</v>
      </c>
      <c r="L68" s="102"/>
      <c r="M68" s="102"/>
      <c r="N68" s="102">
        <v>70000</v>
      </c>
      <c r="O68" s="102"/>
      <c r="P68" s="102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</row>
    <row r="69" s="1" customFormat="1" ht="45.75" customHeight="1" spans="2:37">
      <c r="B69" s="95">
        <f t="shared" si="27"/>
        <v>47</v>
      </c>
      <c r="C69" s="53" t="s">
        <v>52</v>
      </c>
      <c r="D69" s="54" t="s">
        <v>98</v>
      </c>
      <c r="E69" s="104" t="s">
        <v>29</v>
      </c>
      <c r="F69" s="131" t="s">
        <v>103</v>
      </c>
      <c r="G69" s="45" t="s">
        <v>104</v>
      </c>
      <c r="H69" s="71">
        <f t="shared" si="24"/>
        <v>20000</v>
      </c>
      <c r="I69" s="102"/>
      <c r="J69" s="102">
        <f t="shared" si="25"/>
        <v>20000</v>
      </c>
      <c r="K69" s="108">
        <f t="shared" si="26"/>
        <v>20000</v>
      </c>
      <c r="L69" s="102"/>
      <c r="M69" s="102"/>
      <c r="N69" s="102">
        <v>20000</v>
      </c>
      <c r="O69" s="102"/>
      <c r="P69" s="102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</row>
    <row r="70" s="1" customFormat="1" ht="54.05" spans="2:37">
      <c r="B70" s="95">
        <f t="shared" si="27"/>
        <v>48</v>
      </c>
      <c r="C70" s="53" t="s">
        <v>52</v>
      </c>
      <c r="D70" s="54" t="s">
        <v>98</v>
      </c>
      <c r="E70" s="54" t="s">
        <v>29</v>
      </c>
      <c r="F70" s="132" t="s">
        <v>105</v>
      </c>
      <c r="G70" s="130" t="s">
        <v>106</v>
      </c>
      <c r="H70" s="71">
        <f t="shared" si="24"/>
        <v>30000</v>
      </c>
      <c r="I70" s="102"/>
      <c r="J70" s="102">
        <f t="shared" si="25"/>
        <v>30000</v>
      </c>
      <c r="K70" s="108">
        <f t="shared" si="26"/>
        <v>30000</v>
      </c>
      <c r="L70" s="102"/>
      <c r="M70" s="102"/>
      <c r="N70" s="102">
        <v>30000</v>
      </c>
      <c r="O70" s="102"/>
      <c r="P70" s="102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</row>
    <row r="71" s="1" customFormat="1" ht="54.05" spans="2:37">
      <c r="B71" s="95">
        <f t="shared" si="27"/>
        <v>49</v>
      </c>
      <c r="C71" s="53" t="s">
        <v>52</v>
      </c>
      <c r="D71" s="54" t="s">
        <v>98</v>
      </c>
      <c r="E71" s="54" t="s">
        <v>29</v>
      </c>
      <c r="F71" s="132" t="s">
        <v>107</v>
      </c>
      <c r="G71" s="130" t="s">
        <v>106</v>
      </c>
      <c r="H71" s="71">
        <f t="shared" si="24"/>
        <v>40000</v>
      </c>
      <c r="I71" s="102"/>
      <c r="J71" s="102">
        <f t="shared" si="25"/>
        <v>40000</v>
      </c>
      <c r="K71" s="69">
        <f t="shared" si="26"/>
        <v>40000</v>
      </c>
      <c r="L71" s="102"/>
      <c r="M71" s="102"/>
      <c r="N71" s="102">
        <v>40000</v>
      </c>
      <c r="O71" s="102"/>
      <c r="P71" s="102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</row>
    <row r="72" s="1" customFormat="1" ht="54.05" spans="2:37">
      <c r="B72" s="95">
        <f t="shared" si="27"/>
        <v>50</v>
      </c>
      <c r="C72" s="53" t="s">
        <v>52</v>
      </c>
      <c r="D72" s="54" t="s">
        <v>98</v>
      </c>
      <c r="E72" s="54" t="s">
        <v>29</v>
      </c>
      <c r="F72" s="132" t="s">
        <v>108</v>
      </c>
      <c r="G72" s="130" t="s">
        <v>106</v>
      </c>
      <c r="H72" s="71">
        <f t="shared" si="24"/>
        <v>30000</v>
      </c>
      <c r="I72" s="102"/>
      <c r="J72" s="102">
        <f t="shared" si="25"/>
        <v>30000</v>
      </c>
      <c r="K72" s="69">
        <f t="shared" si="26"/>
        <v>30000</v>
      </c>
      <c r="L72" s="102"/>
      <c r="M72" s="102"/>
      <c r="N72" s="102">
        <v>30000</v>
      </c>
      <c r="O72" s="102"/>
      <c r="P72" s="10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</row>
    <row r="73" s="1" customFormat="1" ht="54.05" spans="2:37">
      <c r="B73" s="95">
        <f t="shared" si="27"/>
        <v>51</v>
      </c>
      <c r="C73" s="53" t="s">
        <v>52</v>
      </c>
      <c r="D73" s="104" t="s">
        <v>98</v>
      </c>
      <c r="E73" s="104" t="s">
        <v>29</v>
      </c>
      <c r="F73" s="131" t="s">
        <v>109</v>
      </c>
      <c r="G73" s="45" t="s">
        <v>106</v>
      </c>
      <c r="H73" s="107">
        <f t="shared" si="24"/>
        <v>200000</v>
      </c>
      <c r="I73" s="102"/>
      <c r="J73" s="102">
        <f t="shared" si="25"/>
        <v>200000</v>
      </c>
      <c r="K73" s="108">
        <f t="shared" si="26"/>
        <v>200000</v>
      </c>
      <c r="L73" s="102"/>
      <c r="M73" s="102"/>
      <c r="N73" s="102">
        <v>200000</v>
      </c>
      <c r="O73" s="102"/>
      <c r="P73" s="102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</row>
    <row r="74" s="1" customFormat="1" ht="54.05" spans="2:37">
      <c r="B74" s="95">
        <f t="shared" si="27"/>
        <v>52</v>
      </c>
      <c r="C74" s="53" t="s">
        <v>52</v>
      </c>
      <c r="D74" s="104" t="s">
        <v>98</v>
      </c>
      <c r="E74" s="104" t="s">
        <v>29</v>
      </c>
      <c r="F74" s="131" t="s">
        <v>110</v>
      </c>
      <c r="G74" s="45" t="s">
        <v>106</v>
      </c>
      <c r="H74" s="107">
        <f t="shared" si="24"/>
        <v>85000</v>
      </c>
      <c r="I74" s="102"/>
      <c r="J74" s="102">
        <f t="shared" si="25"/>
        <v>85000</v>
      </c>
      <c r="K74" s="108">
        <f t="shared" si="26"/>
        <v>85000</v>
      </c>
      <c r="L74" s="102"/>
      <c r="M74" s="102"/>
      <c r="N74" s="102">
        <v>85000</v>
      </c>
      <c r="O74" s="102"/>
      <c r="P74" s="102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</row>
    <row r="75" s="1" customFormat="1" ht="54.05" spans="2:37">
      <c r="B75" s="95">
        <f t="shared" si="27"/>
        <v>53</v>
      </c>
      <c r="C75" s="53" t="s">
        <v>52</v>
      </c>
      <c r="D75" s="104" t="s">
        <v>98</v>
      </c>
      <c r="E75" s="104" t="s">
        <v>29</v>
      </c>
      <c r="F75" s="131" t="s">
        <v>111</v>
      </c>
      <c r="G75" s="45" t="s">
        <v>106</v>
      </c>
      <c r="H75" s="107">
        <f t="shared" si="24"/>
        <v>25000</v>
      </c>
      <c r="I75" s="102"/>
      <c r="J75" s="102">
        <f t="shared" si="25"/>
        <v>25000</v>
      </c>
      <c r="K75" s="108">
        <f t="shared" si="26"/>
        <v>25000</v>
      </c>
      <c r="L75" s="102"/>
      <c r="M75" s="102"/>
      <c r="N75" s="102">
        <v>25000</v>
      </c>
      <c r="O75" s="102"/>
      <c r="P75" s="102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</row>
    <row r="76" s="1" customFormat="1" ht="63" customHeight="1" spans="2:37">
      <c r="B76" s="95">
        <f t="shared" si="27"/>
        <v>54</v>
      </c>
      <c r="C76" s="53" t="s">
        <v>52</v>
      </c>
      <c r="D76" s="104" t="s">
        <v>112</v>
      </c>
      <c r="E76" s="104" t="s">
        <v>29</v>
      </c>
      <c r="F76" s="131" t="s">
        <v>113</v>
      </c>
      <c r="G76" s="45" t="s">
        <v>106</v>
      </c>
      <c r="H76" s="107">
        <f t="shared" si="24"/>
        <v>11000</v>
      </c>
      <c r="I76" s="102"/>
      <c r="J76" s="102">
        <f t="shared" si="25"/>
        <v>11000</v>
      </c>
      <c r="K76" s="108">
        <f t="shared" si="26"/>
        <v>11000</v>
      </c>
      <c r="L76" s="102"/>
      <c r="M76" s="102"/>
      <c r="N76" s="102">
        <v>11000</v>
      </c>
      <c r="O76" s="102"/>
      <c r="P76" s="102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</row>
    <row r="77" s="1" customFormat="1" ht="54.05" spans="2:37">
      <c r="B77" s="95">
        <f t="shared" si="27"/>
        <v>55</v>
      </c>
      <c r="C77" s="53" t="s">
        <v>52</v>
      </c>
      <c r="D77" s="104" t="s">
        <v>53</v>
      </c>
      <c r="E77" s="104" t="s">
        <v>29</v>
      </c>
      <c r="F77" s="131" t="s">
        <v>114</v>
      </c>
      <c r="G77" s="45" t="s">
        <v>115</v>
      </c>
      <c r="H77" s="107">
        <f t="shared" si="24"/>
        <v>74000</v>
      </c>
      <c r="I77" s="102"/>
      <c r="J77" s="102">
        <f t="shared" si="25"/>
        <v>74000</v>
      </c>
      <c r="K77" s="108">
        <f t="shared" si="26"/>
        <v>74000</v>
      </c>
      <c r="L77" s="102"/>
      <c r="M77" s="102"/>
      <c r="N77" s="102">
        <v>74000</v>
      </c>
      <c r="O77" s="102"/>
      <c r="P77" s="102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</row>
    <row r="78" s="1" customFormat="1" ht="54.05" spans="2:37">
      <c r="B78" s="95">
        <f t="shared" si="27"/>
        <v>56</v>
      </c>
      <c r="C78" s="53" t="s">
        <v>52</v>
      </c>
      <c r="D78" s="104" t="s">
        <v>53</v>
      </c>
      <c r="E78" s="104" t="s">
        <v>29</v>
      </c>
      <c r="F78" s="131" t="s">
        <v>116</v>
      </c>
      <c r="G78" s="45" t="s">
        <v>115</v>
      </c>
      <c r="H78" s="107">
        <f t="shared" si="24"/>
        <v>23000</v>
      </c>
      <c r="I78" s="102"/>
      <c r="J78" s="102">
        <f t="shared" si="25"/>
        <v>23000</v>
      </c>
      <c r="K78" s="108">
        <f t="shared" si="26"/>
        <v>23000</v>
      </c>
      <c r="L78" s="102"/>
      <c r="M78" s="102"/>
      <c r="N78" s="102">
        <v>23000</v>
      </c>
      <c r="O78" s="102"/>
      <c r="P78" s="102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</row>
    <row r="79" s="1" customFormat="1" ht="54.05" spans="2:37">
      <c r="B79" s="95">
        <f t="shared" si="27"/>
        <v>57</v>
      </c>
      <c r="C79" s="53" t="s">
        <v>52</v>
      </c>
      <c r="D79" s="104" t="s">
        <v>53</v>
      </c>
      <c r="E79" s="104" t="s">
        <v>29</v>
      </c>
      <c r="F79" s="131" t="s">
        <v>117</v>
      </c>
      <c r="G79" s="45" t="s">
        <v>115</v>
      </c>
      <c r="H79" s="107">
        <f t="shared" si="24"/>
        <v>10000</v>
      </c>
      <c r="I79" s="102"/>
      <c r="J79" s="102">
        <f t="shared" si="25"/>
        <v>10000</v>
      </c>
      <c r="K79" s="108">
        <f t="shared" si="26"/>
        <v>10000</v>
      </c>
      <c r="L79" s="102"/>
      <c r="M79" s="102"/>
      <c r="N79" s="102">
        <v>10000</v>
      </c>
      <c r="O79" s="102"/>
      <c r="P79" s="102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</row>
    <row r="80" s="1" customFormat="1" ht="54.05" spans="2:37">
      <c r="B80" s="95">
        <f t="shared" si="27"/>
        <v>58</v>
      </c>
      <c r="C80" s="53" t="s">
        <v>52</v>
      </c>
      <c r="D80" s="104" t="s">
        <v>53</v>
      </c>
      <c r="E80" s="54" t="s">
        <v>29</v>
      </c>
      <c r="F80" s="55" t="s">
        <v>118</v>
      </c>
      <c r="G80" s="45" t="s">
        <v>115</v>
      </c>
      <c r="H80" s="71">
        <f t="shared" si="24"/>
        <v>29000</v>
      </c>
      <c r="I80" s="108"/>
      <c r="J80" s="108">
        <f t="shared" si="25"/>
        <v>29000</v>
      </c>
      <c r="K80" s="69">
        <f t="shared" si="26"/>
        <v>29000</v>
      </c>
      <c r="L80" s="108"/>
      <c r="M80" s="108"/>
      <c r="N80" s="108">
        <v>29000</v>
      </c>
      <c r="O80" s="108"/>
      <c r="P80" s="10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</row>
    <row r="81" s="1" customFormat="1" ht="54.05" spans="2:37">
      <c r="B81" s="95">
        <f t="shared" si="27"/>
        <v>59</v>
      </c>
      <c r="C81" s="53" t="s">
        <v>52</v>
      </c>
      <c r="D81" s="104" t="s">
        <v>119</v>
      </c>
      <c r="E81" s="54" t="s">
        <v>29</v>
      </c>
      <c r="F81" s="109" t="s">
        <v>120</v>
      </c>
      <c r="G81" s="50" t="s">
        <v>88</v>
      </c>
      <c r="H81" s="71">
        <f t="shared" si="24"/>
        <v>75000</v>
      </c>
      <c r="I81" s="108"/>
      <c r="J81" s="108">
        <f t="shared" si="25"/>
        <v>75000</v>
      </c>
      <c r="K81" s="69">
        <f t="shared" si="26"/>
        <v>75000</v>
      </c>
      <c r="L81" s="108"/>
      <c r="M81" s="108"/>
      <c r="N81" s="108">
        <v>75000</v>
      </c>
      <c r="O81" s="108"/>
      <c r="P81" s="10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</row>
    <row r="82" s="1" customFormat="1" ht="54.05" spans="2:37">
      <c r="B82" s="95">
        <f t="shared" si="27"/>
        <v>60</v>
      </c>
      <c r="C82" s="53" t="s">
        <v>52</v>
      </c>
      <c r="D82" s="104" t="s">
        <v>119</v>
      </c>
      <c r="E82" s="104" t="s">
        <v>29</v>
      </c>
      <c r="F82" s="109" t="s">
        <v>121</v>
      </c>
      <c r="G82" s="106" t="s">
        <v>88</v>
      </c>
      <c r="H82" s="107">
        <f t="shared" si="24"/>
        <v>38000</v>
      </c>
      <c r="I82" s="108"/>
      <c r="J82" s="108">
        <f t="shared" si="25"/>
        <v>38000</v>
      </c>
      <c r="K82" s="108">
        <f t="shared" si="26"/>
        <v>38000</v>
      </c>
      <c r="L82" s="108"/>
      <c r="M82" s="108"/>
      <c r="N82" s="108">
        <v>38000</v>
      </c>
      <c r="O82" s="108"/>
      <c r="P82" s="10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</row>
    <row r="83" s="1" customFormat="1" ht="54.05" spans="2:37">
      <c r="B83" s="95">
        <f t="shared" si="27"/>
        <v>61</v>
      </c>
      <c r="C83" s="53" t="s">
        <v>52</v>
      </c>
      <c r="D83" s="104" t="s">
        <v>53</v>
      </c>
      <c r="E83" s="104" t="s">
        <v>29</v>
      </c>
      <c r="F83" s="109" t="s">
        <v>122</v>
      </c>
      <c r="G83" s="106" t="s">
        <v>88</v>
      </c>
      <c r="H83" s="107">
        <f t="shared" si="24"/>
        <v>15000</v>
      </c>
      <c r="I83" s="108"/>
      <c r="J83" s="108">
        <f t="shared" si="25"/>
        <v>15000</v>
      </c>
      <c r="K83" s="108">
        <f t="shared" si="26"/>
        <v>15000</v>
      </c>
      <c r="L83" s="108"/>
      <c r="M83" s="108"/>
      <c r="N83" s="108">
        <v>15000</v>
      </c>
      <c r="O83" s="108"/>
      <c r="P83" s="10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</row>
    <row r="84" s="1" customFormat="1" ht="62.25" customHeight="1" spans="2:37">
      <c r="B84" s="95">
        <f t="shared" si="27"/>
        <v>62</v>
      </c>
      <c r="C84" s="53" t="s">
        <v>52</v>
      </c>
      <c r="D84" s="104" t="s">
        <v>53</v>
      </c>
      <c r="E84" s="104" t="s">
        <v>29</v>
      </c>
      <c r="F84" s="109" t="s">
        <v>123</v>
      </c>
      <c r="G84" s="106" t="s">
        <v>88</v>
      </c>
      <c r="H84" s="107">
        <f t="shared" si="24"/>
        <v>100000</v>
      </c>
      <c r="I84" s="108"/>
      <c r="J84" s="108">
        <f t="shared" si="25"/>
        <v>100000</v>
      </c>
      <c r="K84" s="108">
        <f t="shared" si="26"/>
        <v>100000</v>
      </c>
      <c r="L84" s="108"/>
      <c r="M84" s="108"/>
      <c r="N84" s="108">
        <v>100000</v>
      </c>
      <c r="O84" s="108"/>
      <c r="P84" s="10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</row>
    <row r="85" s="1" customFormat="1" ht="57" customHeight="1" spans="2:37">
      <c r="B85" s="95">
        <f t="shared" si="27"/>
        <v>63</v>
      </c>
      <c r="C85" s="53" t="s">
        <v>52</v>
      </c>
      <c r="D85" s="104" t="s">
        <v>53</v>
      </c>
      <c r="E85" s="104" t="s">
        <v>29</v>
      </c>
      <c r="F85" s="109" t="s">
        <v>124</v>
      </c>
      <c r="G85" s="106" t="s">
        <v>88</v>
      </c>
      <c r="H85" s="107">
        <f t="shared" si="24"/>
        <v>250000</v>
      </c>
      <c r="I85" s="108"/>
      <c r="J85" s="108">
        <f t="shared" si="25"/>
        <v>250000</v>
      </c>
      <c r="K85" s="108">
        <f t="shared" si="26"/>
        <v>250000</v>
      </c>
      <c r="L85" s="108"/>
      <c r="M85" s="108"/>
      <c r="N85" s="108">
        <v>250000</v>
      </c>
      <c r="O85" s="108"/>
      <c r="P85" s="10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</row>
    <row r="86" s="1" customFormat="1" ht="54.75" customHeight="1" spans="2:37">
      <c r="B86" s="95">
        <f t="shared" si="27"/>
        <v>64</v>
      </c>
      <c r="C86" s="53" t="s">
        <v>52</v>
      </c>
      <c r="D86" s="104" t="s">
        <v>53</v>
      </c>
      <c r="E86" s="104" t="s">
        <v>29</v>
      </c>
      <c r="F86" s="109" t="s">
        <v>125</v>
      </c>
      <c r="G86" s="106" t="s">
        <v>88</v>
      </c>
      <c r="H86" s="107">
        <f t="shared" si="24"/>
        <v>55000</v>
      </c>
      <c r="I86" s="108"/>
      <c r="J86" s="108">
        <f t="shared" si="25"/>
        <v>55000</v>
      </c>
      <c r="K86" s="108">
        <f t="shared" si="26"/>
        <v>55000</v>
      </c>
      <c r="L86" s="108"/>
      <c r="M86" s="108"/>
      <c r="N86" s="108">
        <v>55000</v>
      </c>
      <c r="O86" s="108"/>
      <c r="P86" s="10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</row>
    <row r="87" s="1" customFormat="1" ht="54.75" customHeight="1" spans="2:37">
      <c r="B87" s="95">
        <f t="shared" si="27"/>
        <v>65</v>
      </c>
      <c r="C87" s="53" t="s">
        <v>52</v>
      </c>
      <c r="D87" s="104" t="s">
        <v>53</v>
      </c>
      <c r="E87" s="104" t="s">
        <v>29</v>
      </c>
      <c r="F87" s="109" t="s">
        <v>126</v>
      </c>
      <c r="G87" s="106" t="s">
        <v>88</v>
      </c>
      <c r="H87" s="107">
        <f t="shared" si="24"/>
        <v>90000</v>
      </c>
      <c r="I87" s="108"/>
      <c r="J87" s="108">
        <f t="shared" si="25"/>
        <v>90000</v>
      </c>
      <c r="K87" s="108">
        <f t="shared" si="26"/>
        <v>90000</v>
      </c>
      <c r="L87" s="108"/>
      <c r="M87" s="108"/>
      <c r="N87" s="108">
        <v>90000</v>
      </c>
      <c r="O87" s="108"/>
      <c r="P87" s="10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</row>
    <row r="88" s="1" customFormat="1" ht="54.05" spans="2:37">
      <c r="B88" s="95">
        <f t="shared" si="27"/>
        <v>66</v>
      </c>
      <c r="C88" s="53" t="s">
        <v>52</v>
      </c>
      <c r="D88" s="104" t="s">
        <v>53</v>
      </c>
      <c r="E88" s="54" t="s">
        <v>29</v>
      </c>
      <c r="F88" s="55" t="s">
        <v>127</v>
      </c>
      <c r="G88" s="50" t="s">
        <v>90</v>
      </c>
      <c r="H88" s="71">
        <f t="shared" si="24"/>
        <v>40000</v>
      </c>
      <c r="I88" s="108"/>
      <c r="J88" s="108">
        <f t="shared" si="25"/>
        <v>40000</v>
      </c>
      <c r="K88" s="69">
        <f t="shared" si="26"/>
        <v>40000</v>
      </c>
      <c r="L88" s="108"/>
      <c r="M88" s="108"/>
      <c r="N88" s="108">
        <v>40000</v>
      </c>
      <c r="O88" s="108"/>
      <c r="P88" s="10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</row>
    <row r="89" s="1" customFormat="1" ht="54.05" spans="2:37">
      <c r="B89" s="95">
        <f t="shared" si="27"/>
        <v>67</v>
      </c>
      <c r="C89" s="53" t="s">
        <v>52</v>
      </c>
      <c r="D89" s="104" t="s">
        <v>53</v>
      </c>
      <c r="E89" s="54" t="s">
        <v>29</v>
      </c>
      <c r="F89" s="55" t="s">
        <v>128</v>
      </c>
      <c r="G89" s="50" t="s">
        <v>90</v>
      </c>
      <c r="H89" s="71">
        <f t="shared" si="24"/>
        <v>39000</v>
      </c>
      <c r="I89" s="108"/>
      <c r="J89" s="108">
        <f t="shared" si="25"/>
        <v>39000</v>
      </c>
      <c r="K89" s="69">
        <f t="shared" si="26"/>
        <v>39000</v>
      </c>
      <c r="L89" s="108"/>
      <c r="M89" s="108"/>
      <c r="N89" s="108">
        <v>39000</v>
      </c>
      <c r="O89" s="108"/>
      <c r="P89" s="10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</row>
    <row r="90" s="1" customFormat="1" ht="54.05" spans="2:37">
      <c r="B90" s="95">
        <f t="shared" si="27"/>
        <v>68</v>
      </c>
      <c r="C90" s="53" t="s">
        <v>52</v>
      </c>
      <c r="D90" s="104" t="s">
        <v>53</v>
      </c>
      <c r="E90" s="54" t="s">
        <v>29</v>
      </c>
      <c r="F90" s="55" t="s">
        <v>129</v>
      </c>
      <c r="G90" s="50" t="s">
        <v>130</v>
      </c>
      <c r="H90" s="71">
        <f t="shared" si="24"/>
        <v>35000</v>
      </c>
      <c r="I90" s="108"/>
      <c r="J90" s="108">
        <f t="shared" si="25"/>
        <v>35000</v>
      </c>
      <c r="K90" s="69">
        <f t="shared" si="26"/>
        <v>35000</v>
      </c>
      <c r="L90" s="108"/>
      <c r="M90" s="108"/>
      <c r="N90" s="108">
        <v>35000</v>
      </c>
      <c r="O90" s="108"/>
      <c r="P90" s="10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</row>
    <row r="91" s="1" customFormat="1" ht="54.05" spans="2:37">
      <c r="B91" s="95">
        <f t="shared" si="27"/>
        <v>69</v>
      </c>
      <c r="C91" s="53" t="s">
        <v>52</v>
      </c>
      <c r="D91" s="104" t="s">
        <v>53</v>
      </c>
      <c r="E91" s="54" t="s">
        <v>29</v>
      </c>
      <c r="F91" s="55" t="s">
        <v>131</v>
      </c>
      <c r="G91" s="50" t="s">
        <v>130</v>
      </c>
      <c r="H91" s="71">
        <f t="shared" si="24"/>
        <v>30000</v>
      </c>
      <c r="I91" s="108"/>
      <c r="J91" s="108">
        <f t="shared" si="25"/>
        <v>30000</v>
      </c>
      <c r="K91" s="69">
        <f t="shared" si="26"/>
        <v>30000</v>
      </c>
      <c r="L91" s="108"/>
      <c r="M91" s="108"/>
      <c r="N91" s="108">
        <v>30000</v>
      </c>
      <c r="O91" s="108"/>
      <c r="P91" s="10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</row>
    <row r="92" s="1" customFormat="1" ht="54.05" spans="2:37">
      <c r="B92" s="95">
        <f t="shared" si="27"/>
        <v>70</v>
      </c>
      <c r="C92" s="53" t="s">
        <v>52</v>
      </c>
      <c r="D92" s="104" t="s">
        <v>53</v>
      </c>
      <c r="E92" s="54" t="s">
        <v>29</v>
      </c>
      <c r="F92" s="55" t="s">
        <v>132</v>
      </c>
      <c r="G92" s="50" t="s">
        <v>83</v>
      </c>
      <c r="H92" s="71">
        <f t="shared" si="24"/>
        <v>100000</v>
      </c>
      <c r="I92" s="133"/>
      <c r="J92" s="133">
        <f t="shared" si="25"/>
        <v>100000</v>
      </c>
      <c r="K92" s="27">
        <f t="shared" si="26"/>
        <v>100000</v>
      </c>
      <c r="L92" s="133"/>
      <c r="M92" s="133"/>
      <c r="N92" s="134">
        <v>100000</v>
      </c>
      <c r="O92" s="108"/>
      <c r="P92" s="10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</row>
    <row r="93" s="1" customFormat="1" ht="41.3" spans="2:37">
      <c r="B93" s="95">
        <f t="shared" si="27"/>
        <v>71</v>
      </c>
      <c r="C93" s="53" t="s">
        <v>52</v>
      </c>
      <c r="D93" s="104" t="s">
        <v>58</v>
      </c>
      <c r="E93" s="54" t="s">
        <v>29</v>
      </c>
      <c r="F93" s="55" t="s">
        <v>133</v>
      </c>
      <c r="G93" s="50" t="s">
        <v>31</v>
      </c>
      <c r="H93" s="71">
        <f t="shared" si="24"/>
        <v>10000</v>
      </c>
      <c r="I93" s="133">
        <v>0</v>
      </c>
      <c r="J93" s="133">
        <f t="shared" si="25"/>
        <v>10000</v>
      </c>
      <c r="K93" s="27">
        <f t="shared" si="26"/>
        <v>10000</v>
      </c>
      <c r="L93" s="133"/>
      <c r="M93" s="133"/>
      <c r="N93" s="133">
        <v>10000</v>
      </c>
      <c r="O93" s="108"/>
      <c r="P93" s="10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</row>
    <row r="94" s="3" customFormat="1" ht="30.75" customHeight="1" spans="2:37">
      <c r="B94" s="135" t="s">
        <v>134</v>
      </c>
      <c r="C94" s="135"/>
      <c r="D94" s="135"/>
      <c r="E94" s="135"/>
      <c r="F94" s="135"/>
      <c r="G94" s="135"/>
      <c r="H94" s="136">
        <f t="shared" si="24"/>
        <v>4000</v>
      </c>
      <c r="I94" s="137"/>
      <c r="J94" s="137">
        <f t="shared" si="25"/>
        <v>4000</v>
      </c>
      <c r="K94" s="137">
        <f t="shared" si="26"/>
        <v>4000</v>
      </c>
      <c r="L94" s="137"/>
      <c r="M94" s="137"/>
      <c r="N94" s="137">
        <f>N95</f>
        <v>4000</v>
      </c>
      <c r="O94" s="137"/>
      <c r="P94" s="137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</row>
    <row r="95" s="3" customFormat="1" ht="33.75" customHeight="1" spans="2:37">
      <c r="B95" s="76" t="s">
        <v>135</v>
      </c>
      <c r="C95" s="76"/>
      <c r="D95" s="76"/>
      <c r="E95" s="76"/>
      <c r="F95" s="76"/>
      <c r="G95" s="76"/>
      <c r="H95" s="118">
        <f t="shared" si="24"/>
        <v>4000</v>
      </c>
      <c r="I95" s="41"/>
      <c r="J95" s="41">
        <f t="shared" si="25"/>
        <v>4000</v>
      </c>
      <c r="K95" s="41">
        <f t="shared" si="26"/>
        <v>4000</v>
      </c>
      <c r="L95" s="41"/>
      <c r="M95" s="41"/>
      <c r="N95" s="41">
        <f>N96</f>
        <v>4000</v>
      </c>
      <c r="O95" s="41"/>
      <c r="P95" s="41"/>
      <c r="Q95" s="78"/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</row>
    <row r="96" s="1" customFormat="1" ht="46.5" customHeight="1" spans="2:37">
      <c r="B96" s="95">
        <f>B93+1</f>
        <v>72</v>
      </c>
      <c r="C96" s="53">
        <v>66.02</v>
      </c>
      <c r="D96" s="104" t="s">
        <v>136</v>
      </c>
      <c r="E96" s="54" t="s">
        <v>29</v>
      </c>
      <c r="F96" s="55" t="s">
        <v>137</v>
      </c>
      <c r="G96" s="50" t="s">
        <v>138</v>
      </c>
      <c r="H96" s="71">
        <f t="shared" si="24"/>
        <v>4000</v>
      </c>
      <c r="I96" s="108"/>
      <c r="J96" s="108">
        <f t="shared" si="25"/>
        <v>4000</v>
      </c>
      <c r="K96" s="69">
        <f t="shared" si="26"/>
        <v>4000</v>
      </c>
      <c r="L96" s="108"/>
      <c r="M96" s="108"/>
      <c r="N96" s="108">
        <v>4000</v>
      </c>
      <c r="O96" s="108"/>
      <c r="P96" s="10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</row>
    <row r="97" s="3" customFormat="1" ht="33.75" customHeight="1" spans="2:37">
      <c r="B97" s="63" t="s">
        <v>139</v>
      </c>
      <c r="C97" s="63"/>
      <c r="D97" s="63"/>
      <c r="E97" s="63"/>
      <c r="F97" s="63"/>
      <c r="G97" s="63"/>
      <c r="H97" s="138">
        <f t="shared" ref="H97:P97" si="28">H98+H108+H110</f>
        <v>50102780.15</v>
      </c>
      <c r="I97" s="65">
        <f t="shared" si="28"/>
        <v>1633818</v>
      </c>
      <c r="J97" s="65">
        <f t="shared" si="28"/>
        <v>15046451</v>
      </c>
      <c r="K97" s="65">
        <f t="shared" si="28"/>
        <v>15046451</v>
      </c>
      <c r="L97" s="65">
        <f t="shared" si="28"/>
        <v>1546980</v>
      </c>
      <c r="M97" s="65">
        <f t="shared" si="28"/>
        <v>0</v>
      </c>
      <c r="N97" s="65">
        <f t="shared" si="28"/>
        <v>12204744</v>
      </c>
      <c r="O97" s="65">
        <f t="shared" si="28"/>
        <v>1294727</v>
      </c>
      <c r="P97" s="65">
        <f t="shared" si="28"/>
        <v>0</v>
      </c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</row>
    <row r="98" s="3" customFormat="1" ht="41.25" customHeight="1" spans="2:37">
      <c r="B98" s="57" t="s">
        <v>51</v>
      </c>
      <c r="C98" s="57"/>
      <c r="D98" s="57"/>
      <c r="E98" s="57"/>
      <c r="F98" s="57"/>
      <c r="G98" s="57"/>
      <c r="H98" s="139">
        <f t="shared" ref="H98:P98" si="29">SUM(H99:H107)</f>
        <v>25290395.15</v>
      </c>
      <c r="I98" s="140">
        <f t="shared" si="29"/>
        <v>983535</v>
      </c>
      <c r="J98" s="140">
        <f t="shared" si="29"/>
        <v>5442207</v>
      </c>
      <c r="K98" s="140">
        <f t="shared" si="29"/>
        <v>5442207</v>
      </c>
      <c r="L98" s="140">
        <f t="shared" si="29"/>
        <v>1546980</v>
      </c>
      <c r="M98" s="140">
        <f t="shared" si="29"/>
        <v>0</v>
      </c>
      <c r="N98" s="140">
        <f t="shared" si="29"/>
        <v>2600500</v>
      </c>
      <c r="O98" s="140">
        <f t="shared" si="29"/>
        <v>1294727</v>
      </c>
      <c r="P98" s="140">
        <f t="shared" si="29"/>
        <v>0</v>
      </c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</row>
    <row r="99" s="3" customFormat="1" ht="41.3" spans="2:37">
      <c r="B99" s="141">
        <f>B96+1</f>
        <v>73</v>
      </c>
      <c r="C99" s="142" t="s">
        <v>140</v>
      </c>
      <c r="D99" s="104" t="s">
        <v>141</v>
      </c>
      <c r="E99" s="104" t="s">
        <v>29</v>
      </c>
      <c r="F99" s="97" t="s">
        <v>142</v>
      </c>
      <c r="G99" s="50" t="s">
        <v>31</v>
      </c>
      <c r="H99" s="143">
        <v>4456186.15</v>
      </c>
      <c r="I99" s="62">
        <v>0</v>
      </c>
      <c r="J99" s="62">
        <f>K99+P99</f>
        <v>60500</v>
      </c>
      <c r="K99" s="69">
        <f t="shared" ref="K99:K107" si="30">L99+N99+O99</f>
        <v>60500</v>
      </c>
      <c r="L99" s="62">
        <v>0</v>
      </c>
      <c r="M99" s="62"/>
      <c r="N99" s="62">
        <v>60500</v>
      </c>
      <c r="O99" s="62"/>
      <c r="P99" s="62"/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</row>
    <row r="100" s="1" customFormat="1" ht="41.3" spans="2:37">
      <c r="B100" s="141">
        <f t="shared" ref="B100:B107" si="31">B99+1</f>
        <v>74</v>
      </c>
      <c r="C100" s="142" t="s">
        <v>140</v>
      </c>
      <c r="D100" s="54" t="s">
        <v>141</v>
      </c>
      <c r="E100" s="96" t="s">
        <v>54</v>
      </c>
      <c r="F100" s="132" t="s">
        <v>143</v>
      </c>
      <c r="G100" s="50" t="s">
        <v>31</v>
      </c>
      <c r="H100" s="143">
        <f>I100+J100</f>
        <v>3685765</v>
      </c>
      <c r="I100" s="62">
        <v>844058</v>
      </c>
      <c r="J100" s="62">
        <f>K100+P100</f>
        <v>2841707</v>
      </c>
      <c r="K100" s="69">
        <f t="shared" si="30"/>
        <v>2841707</v>
      </c>
      <c r="L100" s="62">
        <v>1546980</v>
      </c>
      <c r="M100" s="144"/>
      <c r="N100" s="62">
        <v>0</v>
      </c>
      <c r="O100" s="62">
        <v>1294727</v>
      </c>
      <c r="P100" s="62"/>
      <c r="Q100" s="38"/>
      <c r="R100" s="92">
        <v>60.01</v>
      </c>
      <c r="S100" s="91">
        <f>L100/1.21</f>
        <v>1278495.86776859</v>
      </c>
      <c r="T100" s="92">
        <v>60.03</v>
      </c>
      <c r="U100" s="91">
        <f>L100-S100+N100</f>
        <v>268484.132231405</v>
      </c>
      <c r="V100" s="145"/>
      <c r="W100" s="145"/>
      <c r="X100" s="145"/>
      <c r="Y100" s="145"/>
      <c r="Z100" s="145"/>
      <c r="AA100" s="93" t="s">
        <v>56</v>
      </c>
      <c r="AB100" s="91">
        <f>L100/1.21</f>
        <v>1278495.86776859</v>
      </c>
      <c r="AC100" s="92" t="s">
        <v>57</v>
      </c>
      <c r="AD100" s="146">
        <f>L100-AB100</f>
        <v>268484.132231405</v>
      </c>
      <c r="AE100" s="38"/>
      <c r="AF100" s="38"/>
      <c r="AG100" s="38"/>
      <c r="AH100" s="38"/>
      <c r="AI100" s="38"/>
      <c r="AJ100" s="38"/>
      <c r="AK100" s="38"/>
    </row>
    <row r="101" s="1" customFormat="1" ht="41.3" spans="2:37">
      <c r="B101" s="141">
        <f t="shared" si="31"/>
        <v>75</v>
      </c>
      <c r="C101" s="142" t="s">
        <v>144</v>
      </c>
      <c r="D101" s="54" t="s">
        <v>141</v>
      </c>
      <c r="E101" s="54" t="s">
        <v>29</v>
      </c>
      <c r="F101" s="132" t="s">
        <v>145</v>
      </c>
      <c r="G101" s="50" t="s">
        <v>146</v>
      </c>
      <c r="H101" s="143">
        <v>2737000</v>
      </c>
      <c r="I101" s="62">
        <v>5355</v>
      </c>
      <c r="J101" s="62">
        <f>K101+P101</f>
        <v>5000</v>
      </c>
      <c r="K101" s="69">
        <f t="shared" si="30"/>
        <v>5000</v>
      </c>
      <c r="L101" s="62"/>
      <c r="M101" s="62"/>
      <c r="N101" s="62">
        <v>5000</v>
      </c>
      <c r="O101" s="62"/>
      <c r="P101" s="62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</row>
    <row r="102" s="1" customFormat="1" ht="41.3" spans="2:37">
      <c r="B102" s="141">
        <f t="shared" si="31"/>
        <v>76</v>
      </c>
      <c r="C102" s="147" t="s">
        <v>140</v>
      </c>
      <c r="D102" s="104" t="s">
        <v>141</v>
      </c>
      <c r="E102" s="104" t="s">
        <v>29</v>
      </c>
      <c r="F102" s="148" t="s">
        <v>147</v>
      </c>
      <c r="G102" s="106" t="s">
        <v>31</v>
      </c>
      <c r="H102" s="149">
        <v>6822417</v>
      </c>
      <c r="I102" s="108">
        <v>97104</v>
      </c>
      <c r="J102" s="108">
        <f>K102</f>
        <v>10000</v>
      </c>
      <c r="K102" s="69">
        <f t="shared" si="30"/>
        <v>10000</v>
      </c>
      <c r="L102" s="108"/>
      <c r="M102" s="108"/>
      <c r="N102" s="108">
        <v>10000</v>
      </c>
      <c r="O102" s="108"/>
      <c r="P102" s="10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</row>
    <row r="103" s="1" customFormat="1" ht="41.3" spans="2:37">
      <c r="B103" s="141">
        <f t="shared" si="31"/>
        <v>77</v>
      </c>
      <c r="C103" s="103" t="s">
        <v>140</v>
      </c>
      <c r="D103" s="104" t="s">
        <v>141</v>
      </c>
      <c r="E103" s="104" t="s">
        <v>29</v>
      </c>
      <c r="F103" s="109" t="s">
        <v>148</v>
      </c>
      <c r="G103" s="106" t="s">
        <v>31</v>
      </c>
      <c r="H103" s="107">
        <v>5564027</v>
      </c>
      <c r="I103" s="108">
        <v>7268</v>
      </c>
      <c r="J103" s="108">
        <f>K103+P103</f>
        <v>700000</v>
      </c>
      <c r="K103" s="108">
        <f t="shared" si="30"/>
        <v>700000</v>
      </c>
      <c r="L103" s="108">
        <v>0</v>
      </c>
      <c r="M103" s="108"/>
      <c r="N103" s="108">
        <v>700000</v>
      </c>
      <c r="O103" s="108"/>
      <c r="P103" s="10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</row>
    <row r="104" s="1" customFormat="1" ht="41.3" spans="2:37">
      <c r="B104" s="141">
        <f t="shared" si="31"/>
        <v>78</v>
      </c>
      <c r="C104" s="147" t="s">
        <v>140</v>
      </c>
      <c r="D104" s="104" t="s">
        <v>141</v>
      </c>
      <c r="E104" s="104" t="s">
        <v>29</v>
      </c>
      <c r="F104" s="109" t="s">
        <v>149</v>
      </c>
      <c r="G104" s="106" t="s">
        <v>31</v>
      </c>
      <c r="H104" s="149">
        <v>500000</v>
      </c>
      <c r="I104" s="108">
        <v>0</v>
      </c>
      <c r="J104" s="108">
        <f>K104</f>
        <v>300000</v>
      </c>
      <c r="K104" s="69">
        <f t="shared" si="30"/>
        <v>300000</v>
      </c>
      <c r="L104" s="108"/>
      <c r="M104" s="108"/>
      <c r="N104" s="108">
        <v>300000</v>
      </c>
      <c r="O104" s="108"/>
      <c r="P104" s="10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</row>
    <row r="105" s="3" customFormat="1" ht="54.05" spans="2:37">
      <c r="B105" s="141">
        <f t="shared" si="31"/>
        <v>79</v>
      </c>
      <c r="C105" s="147" t="s">
        <v>140</v>
      </c>
      <c r="D105" s="104" t="s">
        <v>150</v>
      </c>
      <c r="E105" s="104" t="s">
        <v>29</v>
      </c>
      <c r="F105" s="105" t="s">
        <v>151</v>
      </c>
      <c r="G105" s="106" t="s">
        <v>152</v>
      </c>
      <c r="H105" s="71">
        <f>N105</f>
        <v>5000</v>
      </c>
      <c r="I105" s="69">
        <v>0</v>
      </c>
      <c r="J105" s="69">
        <f>K105+P105</f>
        <v>5000</v>
      </c>
      <c r="K105" s="69">
        <f t="shared" si="30"/>
        <v>5000</v>
      </c>
      <c r="L105" s="108">
        <v>0</v>
      </c>
      <c r="M105" s="108"/>
      <c r="N105" s="108">
        <v>5000</v>
      </c>
      <c r="O105" s="108"/>
      <c r="P105" s="108"/>
      <c r="Q105" s="78"/>
      <c r="R105" s="78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/>
      <c r="AG105" s="78"/>
      <c r="AH105" s="78"/>
      <c r="AI105" s="78"/>
      <c r="AJ105" s="78"/>
      <c r="AK105" s="78"/>
    </row>
    <row r="106" s="1" customFormat="1" ht="54.05" spans="2:37">
      <c r="B106" s="141">
        <f t="shared" si="31"/>
        <v>80</v>
      </c>
      <c r="C106" s="147" t="s">
        <v>140</v>
      </c>
      <c r="D106" s="104" t="s">
        <v>150</v>
      </c>
      <c r="E106" s="104" t="s">
        <v>29</v>
      </c>
      <c r="F106" s="105" t="s">
        <v>153</v>
      </c>
      <c r="G106" s="106" t="s">
        <v>152</v>
      </c>
      <c r="H106" s="71">
        <f>N106</f>
        <v>20000</v>
      </c>
      <c r="I106" s="69">
        <v>0</v>
      </c>
      <c r="J106" s="69">
        <f>K106+P106</f>
        <v>20000</v>
      </c>
      <c r="K106" s="69">
        <f t="shared" si="30"/>
        <v>20000</v>
      </c>
      <c r="L106" s="108">
        <v>0</v>
      </c>
      <c r="M106" s="108"/>
      <c r="N106" s="108">
        <v>20000</v>
      </c>
      <c r="O106" s="108"/>
      <c r="P106" s="10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</row>
    <row r="107" s="1" customFormat="1" ht="54.05" spans="2:37">
      <c r="B107" s="141">
        <f t="shared" si="31"/>
        <v>81</v>
      </c>
      <c r="C107" s="103" t="s">
        <v>140</v>
      </c>
      <c r="D107" s="104" t="s">
        <v>150</v>
      </c>
      <c r="E107" s="104" t="s">
        <v>29</v>
      </c>
      <c r="F107" s="150" t="s">
        <v>154</v>
      </c>
      <c r="G107" s="106" t="s">
        <v>152</v>
      </c>
      <c r="H107" s="107">
        <f>J107</f>
        <v>1500000</v>
      </c>
      <c r="I107" s="108">
        <v>29750</v>
      </c>
      <c r="J107" s="69">
        <f>K107+P107</f>
        <v>1500000</v>
      </c>
      <c r="K107" s="108">
        <f t="shared" si="30"/>
        <v>1500000</v>
      </c>
      <c r="L107" s="102"/>
      <c r="M107" s="102"/>
      <c r="N107" s="108">
        <v>1500000</v>
      </c>
      <c r="O107" s="102"/>
      <c r="P107" s="102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</row>
    <row r="108" s="1" customFormat="1" ht="34.5" customHeight="1" spans="2:37">
      <c r="B108" s="57" t="s">
        <v>32</v>
      </c>
      <c r="C108" s="57"/>
      <c r="D108" s="57"/>
      <c r="E108" s="57"/>
      <c r="F108" s="57"/>
      <c r="G108" s="57"/>
      <c r="H108" s="139">
        <f t="shared" ref="H108:P108" si="32">H109</f>
        <v>6896671</v>
      </c>
      <c r="I108" s="140">
        <f t="shared" si="32"/>
        <v>109813</v>
      </c>
      <c r="J108" s="140">
        <f t="shared" si="32"/>
        <v>5000</v>
      </c>
      <c r="K108" s="140">
        <f t="shared" si="32"/>
        <v>5000</v>
      </c>
      <c r="L108" s="140">
        <f t="shared" si="32"/>
        <v>0</v>
      </c>
      <c r="M108" s="140">
        <f t="shared" si="32"/>
        <v>0</v>
      </c>
      <c r="N108" s="140">
        <f t="shared" si="32"/>
        <v>5000</v>
      </c>
      <c r="O108" s="140">
        <f t="shared" si="32"/>
        <v>0</v>
      </c>
      <c r="P108" s="140">
        <f t="shared" si="32"/>
        <v>0</v>
      </c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</row>
    <row r="109" s="1" customFormat="1" ht="41.3" spans="2:37">
      <c r="B109" s="103">
        <f>B107+1</f>
        <v>82</v>
      </c>
      <c r="C109" s="103" t="s">
        <v>140</v>
      </c>
      <c r="D109" s="104" t="s">
        <v>141</v>
      </c>
      <c r="E109" s="96" t="s">
        <v>54</v>
      </c>
      <c r="F109" s="150" t="s">
        <v>155</v>
      </c>
      <c r="G109" s="106" t="s">
        <v>31</v>
      </c>
      <c r="H109" s="107">
        <v>6896671</v>
      </c>
      <c r="I109" s="108">
        <v>109813</v>
      </c>
      <c r="J109" s="108">
        <f>K109</f>
        <v>5000</v>
      </c>
      <c r="K109" s="108">
        <f>L109+N109+O109</f>
        <v>5000</v>
      </c>
      <c r="L109" s="102">
        <v>0</v>
      </c>
      <c r="M109" s="102"/>
      <c r="N109" s="108">
        <v>5000</v>
      </c>
      <c r="O109" s="102"/>
      <c r="P109" s="102"/>
      <c r="Q109" s="38"/>
      <c r="R109" s="78">
        <v>60.01</v>
      </c>
      <c r="S109" s="151">
        <f>K109/1.21</f>
        <v>4132.23140495868</v>
      </c>
      <c r="T109" s="78">
        <v>60.03</v>
      </c>
      <c r="U109" s="151">
        <f>L109-S109+N109</f>
        <v>867.768595041322</v>
      </c>
      <c r="V109" s="38"/>
      <c r="W109" s="38"/>
      <c r="X109" s="38" t="s">
        <v>63</v>
      </c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</row>
    <row r="110" s="1" customFormat="1" ht="48" customHeight="1" spans="2:37">
      <c r="B110" s="57" t="s">
        <v>135</v>
      </c>
      <c r="C110" s="57"/>
      <c r="D110" s="57"/>
      <c r="E110" s="57"/>
      <c r="F110" s="57"/>
      <c r="G110" s="57"/>
      <c r="H110" s="139">
        <f>SUM(H111:H140)</f>
        <v>17915714</v>
      </c>
      <c r="I110" s="140">
        <f t="shared" ref="I110:P110" si="33">SUM(I111:I140)</f>
        <v>540470</v>
      </c>
      <c r="J110" s="140">
        <f t="shared" si="33"/>
        <v>9599244</v>
      </c>
      <c r="K110" s="140">
        <f t="shared" si="33"/>
        <v>9599244</v>
      </c>
      <c r="L110" s="140">
        <f t="shared" si="33"/>
        <v>0</v>
      </c>
      <c r="M110" s="140">
        <f t="shared" si="33"/>
        <v>0</v>
      </c>
      <c r="N110" s="140">
        <f t="shared" si="33"/>
        <v>9599244</v>
      </c>
      <c r="O110" s="140">
        <f t="shared" si="33"/>
        <v>0</v>
      </c>
      <c r="P110" s="140">
        <f t="shared" si="33"/>
        <v>0</v>
      </c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</row>
    <row r="111" s="1" customFormat="1" ht="66" customHeight="1" spans="2:37">
      <c r="B111" s="53">
        <f>B109+1</f>
        <v>83</v>
      </c>
      <c r="C111" s="147" t="s">
        <v>140</v>
      </c>
      <c r="D111" s="104" t="s">
        <v>150</v>
      </c>
      <c r="E111" s="104" t="s">
        <v>29</v>
      </c>
      <c r="F111" s="105" t="s">
        <v>156</v>
      </c>
      <c r="G111" s="106" t="s">
        <v>152</v>
      </c>
      <c r="H111" s="71">
        <f>N111</f>
        <v>52194</v>
      </c>
      <c r="I111" s="69"/>
      <c r="J111" s="69">
        <f t="shared" ref="J111:J140" si="34">K111+P111</f>
        <v>52194</v>
      </c>
      <c r="K111" s="69">
        <f t="shared" ref="K111:K140" si="35">L111+N111+O111</f>
        <v>52194</v>
      </c>
      <c r="L111" s="108">
        <v>0</v>
      </c>
      <c r="M111" s="108"/>
      <c r="N111" s="108">
        <v>52194</v>
      </c>
      <c r="O111" s="108"/>
      <c r="P111" s="10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</row>
    <row r="112" s="1" customFormat="1" ht="58.5" customHeight="1" spans="2:37">
      <c r="B112" s="53">
        <f t="shared" ref="B112:B140" si="36">B111+1</f>
        <v>84</v>
      </c>
      <c r="C112" s="147" t="s">
        <v>140</v>
      </c>
      <c r="D112" s="104" t="s">
        <v>150</v>
      </c>
      <c r="E112" s="104" t="s">
        <v>29</v>
      </c>
      <c r="F112" s="109" t="s">
        <v>157</v>
      </c>
      <c r="G112" s="106" t="s">
        <v>152</v>
      </c>
      <c r="H112" s="71">
        <f>N112</f>
        <v>152400</v>
      </c>
      <c r="I112" s="69"/>
      <c r="J112" s="69">
        <f t="shared" si="34"/>
        <v>152400</v>
      </c>
      <c r="K112" s="69">
        <f t="shared" si="35"/>
        <v>152400</v>
      </c>
      <c r="L112" s="108"/>
      <c r="M112" s="108"/>
      <c r="N112" s="108">
        <v>152400</v>
      </c>
      <c r="O112" s="108"/>
      <c r="P112" s="10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</row>
    <row r="113" s="1" customFormat="1" ht="54.05" spans="2:37">
      <c r="B113" s="53">
        <f t="shared" si="36"/>
        <v>85</v>
      </c>
      <c r="C113" s="147" t="s">
        <v>140</v>
      </c>
      <c r="D113" s="104" t="s">
        <v>150</v>
      </c>
      <c r="E113" s="104" t="s">
        <v>29</v>
      </c>
      <c r="F113" s="109" t="s">
        <v>158</v>
      </c>
      <c r="G113" s="106" t="s">
        <v>152</v>
      </c>
      <c r="H113" s="71">
        <f>N113</f>
        <v>60960</v>
      </c>
      <c r="I113" s="69"/>
      <c r="J113" s="69">
        <f t="shared" si="34"/>
        <v>60960</v>
      </c>
      <c r="K113" s="69">
        <f t="shared" si="35"/>
        <v>60960</v>
      </c>
      <c r="L113" s="108"/>
      <c r="M113" s="108"/>
      <c r="N113" s="108">
        <v>60960</v>
      </c>
      <c r="O113" s="108"/>
      <c r="P113" s="10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</row>
    <row r="114" s="1" customFormat="1" ht="54.05" spans="2:37">
      <c r="B114" s="53">
        <f t="shared" si="36"/>
        <v>86</v>
      </c>
      <c r="C114" s="147" t="s">
        <v>140</v>
      </c>
      <c r="D114" s="104" t="s">
        <v>150</v>
      </c>
      <c r="E114" s="104" t="s">
        <v>29</v>
      </c>
      <c r="F114" s="109" t="s">
        <v>159</v>
      </c>
      <c r="G114" s="106" t="s">
        <v>152</v>
      </c>
      <c r="H114" s="71">
        <f>N114</f>
        <v>39460</v>
      </c>
      <c r="I114" s="69"/>
      <c r="J114" s="69">
        <f t="shared" si="34"/>
        <v>39460</v>
      </c>
      <c r="K114" s="69">
        <f t="shared" si="35"/>
        <v>39460</v>
      </c>
      <c r="L114" s="108"/>
      <c r="M114" s="108"/>
      <c r="N114" s="108">
        <v>39460</v>
      </c>
      <c r="O114" s="108"/>
      <c r="P114" s="10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</row>
    <row r="115" s="1" customFormat="1" ht="54.05" spans="2:37">
      <c r="B115" s="53">
        <f t="shared" si="36"/>
        <v>87</v>
      </c>
      <c r="C115" s="147" t="s">
        <v>140</v>
      </c>
      <c r="D115" s="104" t="s">
        <v>150</v>
      </c>
      <c r="E115" s="104" t="s">
        <v>29</v>
      </c>
      <c r="F115" s="109" t="s">
        <v>160</v>
      </c>
      <c r="G115" s="106" t="s">
        <v>152</v>
      </c>
      <c r="H115" s="71">
        <f>N115</f>
        <v>54950</v>
      </c>
      <c r="I115" s="69"/>
      <c r="J115" s="69">
        <f t="shared" si="34"/>
        <v>54950</v>
      </c>
      <c r="K115" s="69">
        <f t="shared" si="35"/>
        <v>54950</v>
      </c>
      <c r="L115" s="108"/>
      <c r="M115" s="108"/>
      <c r="N115" s="108">
        <v>54950</v>
      </c>
      <c r="O115" s="108"/>
      <c r="P115" s="10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</row>
    <row r="116" s="3" customFormat="1" ht="54.05" spans="2:37">
      <c r="B116" s="53">
        <f t="shared" si="36"/>
        <v>88</v>
      </c>
      <c r="C116" s="147" t="s">
        <v>140</v>
      </c>
      <c r="D116" s="54" t="s">
        <v>150</v>
      </c>
      <c r="E116" s="54" t="s">
        <v>29</v>
      </c>
      <c r="F116" s="60" t="s">
        <v>161</v>
      </c>
      <c r="G116" s="45" t="s">
        <v>152</v>
      </c>
      <c r="H116" s="143">
        <v>609600</v>
      </c>
      <c r="I116" s="62"/>
      <c r="J116" s="62">
        <f t="shared" si="34"/>
        <v>609600</v>
      </c>
      <c r="K116" s="69">
        <f t="shared" si="35"/>
        <v>609600</v>
      </c>
      <c r="L116" s="62"/>
      <c r="M116" s="62"/>
      <c r="N116" s="62">
        <v>609600</v>
      </c>
      <c r="O116" s="62"/>
      <c r="P116" s="62"/>
      <c r="Q116" s="78"/>
      <c r="R116" s="78"/>
      <c r="S116" s="78"/>
      <c r="T116" s="78"/>
      <c r="U116" s="78"/>
      <c r="V116" s="78"/>
      <c r="W116" s="78"/>
      <c r="X116" s="78"/>
      <c r="Y116" s="78"/>
      <c r="Z116" s="78"/>
      <c r="AA116" s="78"/>
      <c r="AB116" s="78"/>
      <c r="AC116" s="78"/>
      <c r="AD116" s="78"/>
      <c r="AE116" s="78"/>
      <c r="AF116" s="78"/>
      <c r="AG116" s="78"/>
      <c r="AH116" s="78"/>
      <c r="AI116" s="78"/>
      <c r="AJ116" s="78"/>
      <c r="AK116" s="78"/>
    </row>
    <row r="117" s="3" customFormat="1" ht="54.05" spans="2:37">
      <c r="B117" s="53">
        <f t="shared" si="36"/>
        <v>89</v>
      </c>
      <c r="C117" s="147" t="s">
        <v>140</v>
      </c>
      <c r="D117" s="54" t="s">
        <v>150</v>
      </c>
      <c r="E117" s="54" t="s">
        <v>29</v>
      </c>
      <c r="F117" s="60" t="s">
        <v>162</v>
      </c>
      <c r="G117" s="45" t="s">
        <v>152</v>
      </c>
      <c r="H117" s="143">
        <v>60960</v>
      </c>
      <c r="I117" s="62"/>
      <c r="J117" s="62">
        <f t="shared" si="34"/>
        <v>60960</v>
      </c>
      <c r="K117" s="69">
        <f t="shared" si="35"/>
        <v>60960</v>
      </c>
      <c r="L117" s="62"/>
      <c r="M117" s="62"/>
      <c r="N117" s="62">
        <v>60960</v>
      </c>
      <c r="O117" s="62"/>
      <c r="P117" s="62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78"/>
      <c r="AG117" s="78"/>
      <c r="AH117" s="78"/>
      <c r="AI117" s="78"/>
      <c r="AJ117" s="78"/>
      <c r="AK117" s="78"/>
    </row>
    <row r="118" s="3" customFormat="1" ht="54.05" spans="2:37">
      <c r="B118" s="53">
        <f t="shared" si="36"/>
        <v>90</v>
      </c>
      <c r="C118" s="147" t="s">
        <v>140</v>
      </c>
      <c r="D118" s="54" t="s">
        <v>150</v>
      </c>
      <c r="E118" s="54" t="s">
        <v>29</v>
      </c>
      <c r="F118" s="60" t="s">
        <v>163</v>
      </c>
      <c r="G118" s="45" t="s">
        <v>152</v>
      </c>
      <c r="H118" s="143">
        <v>35560</v>
      </c>
      <c r="I118" s="62"/>
      <c r="J118" s="62">
        <f t="shared" si="34"/>
        <v>35560</v>
      </c>
      <c r="K118" s="69">
        <f t="shared" si="35"/>
        <v>35560</v>
      </c>
      <c r="L118" s="62"/>
      <c r="M118" s="62"/>
      <c r="N118" s="62">
        <v>35560</v>
      </c>
      <c r="O118" s="62"/>
      <c r="P118" s="62"/>
      <c r="Q118" s="78"/>
      <c r="R118" s="78"/>
      <c r="S118" s="78"/>
      <c r="T118" s="78"/>
      <c r="U118" s="78"/>
      <c r="V118" s="78"/>
      <c r="W118" s="78"/>
      <c r="X118" s="78"/>
      <c r="Y118" s="78"/>
      <c r="Z118" s="78"/>
      <c r="AA118" s="78"/>
      <c r="AB118" s="78"/>
      <c r="AC118" s="78"/>
      <c r="AD118" s="78"/>
      <c r="AE118" s="78"/>
      <c r="AF118" s="78"/>
      <c r="AG118" s="78"/>
      <c r="AH118" s="78"/>
      <c r="AI118" s="78"/>
      <c r="AJ118" s="78"/>
      <c r="AK118" s="78"/>
    </row>
    <row r="119" s="3" customFormat="1" ht="54.05" spans="2:37">
      <c r="B119" s="53">
        <f t="shared" si="36"/>
        <v>91</v>
      </c>
      <c r="C119" s="147" t="s">
        <v>140</v>
      </c>
      <c r="D119" s="54" t="s">
        <v>150</v>
      </c>
      <c r="E119" s="54" t="s">
        <v>29</v>
      </c>
      <c r="F119" s="60" t="s">
        <v>164</v>
      </c>
      <c r="G119" s="45" t="s">
        <v>152</v>
      </c>
      <c r="H119" s="143">
        <v>60680</v>
      </c>
      <c r="I119" s="62"/>
      <c r="J119" s="62">
        <f t="shared" si="34"/>
        <v>60680</v>
      </c>
      <c r="K119" s="69">
        <f t="shared" si="35"/>
        <v>60680</v>
      </c>
      <c r="L119" s="62"/>
      <c r="M119" s="62"/>
      <c r="N119" s="62">
        <v>60680</v>
      </c>
      <c r="O119" s="62"/>
      <c r="P119" s="62"/>
      <c r="Q119" s="78"/>
      <c r="R119" s="78"/>
      <c r="S119" s="78"/>
      <c r="T119" s="78"/>
      <c r="U119" s="78"/>
      <c r="V119" s="78"/>
      <c r="W119" s="78"/>
      <c r="X119" s="78"/>
      <c r="Y119" s="78"/>
      <c r="Z119" s="78"/>
      <c r="AA119" s="78"/>
      <c r="AB119" s="78"/>
      <c r="AC119" s="78"/>
      <c r="AD119" s="78"/>
      <c r="AE119" s="78"/>
      <c r="AF119" s="78"/>
      <c r="AG119" s="78"/>
      <c r="AH119" s="78"/>
      <c r="AI119" s="78"/>
      <c r="AJ119" s="78"/>
      <c r="AK119" s="78"/>
    </row>
    <row r="120" s="3" customFormat="1" ht="54.05" spans="2:37">
      <c r="B120" s="53">
        <f t="shared" si="36"/>
        <v>92</v>
      </c>
      <c r="C120" s="147" t="s">
        <v>140</v>
      </c>
      <c r="D120" s="54" t="s">
        <v>150</v>
      </c>
      <c r="E120" s="54" t="s">
        <v>29</v>
      </c>
      <c r="F120" s="60" t="s">
        <v>165</v>
      </c>
      <c r="G120" s="45" t="s">
        <v>152</v>
      </c>
      <c r="H120" s="143">
        <v>10160</v>
      </c>
      <c r="I120" s="62"/>
      <c r="J120" s="62">
        <f t="shared" si="34"/>
        <v>10160</v>
      </c>
      <c r="K120" s="69">
        <f t="shared" si="35"/>
        <v>10160</v>
      </c>
      <c r="L120" s="62"/>
      <c r="M120" s="62"/>
      <c r="N120" s="62">
        <v>10160</v>
      </c>
      <c r="O120" s="62"/>
      <c r="P120" s="62"/>
      <c r="Q120" s="78"/>
      <c r="R120" s="78"/>
      <c r="S120" s="78"/>
      <c r="T120" s="78"/>
      <c r="U120" s="78"/>
      <c r="V120" s="78"/>
      <c r="W120" s="78"/>
      <c r="X120" s="78"/>
      <c r="Y120" s="78"/>
      <c r="Z120" s="78"/>
      <c r="AA120" s="78"/>
      <c r="AB120" s="78"/>
      <c r="AC120" s="78"/>
      <c r="AD120" s="78"/>
      <c r="AE120" s="78"/>
      <c r="AF120" s="78"/>
      <c r="AG120" s="78"/>
      <c r="AH120" s="78"/>
      <c r="AI120" s="78"/>
      <c r="AJ120" s="78"/>
      <c r="AK120" s="78"/>
    </row>
    <row r="121" s="3" customFormat="1" ht="54.05" spans="2:37">
      <c r="B121" s="53">
        <f t="shared" si="36"/>
        <v>93</v>
      </c>
      <c r="C121" s="147" t="s">
        <v>140</v>
      </c>
      <c r="D121" s="54" t="s">
        <v>150</v>
      </c>
      <c r="E121" s="54" t="s">
        <v>29</v>
      </c>
      <c r="F121" s="60" t="s">
        <v>166</v>
      </c>
      <c r="G121" s="45" t="s">
        <v>152</v>
      </c>
      <c r="H121" s="143">
        <v>20320</v>
      </c>
      <c r="I121" s="62"/>
      <c r="J121" s="62">
        <f t="shared" si="34"/>
        <v>20320</v>
      </c>
      <c r="K121" s="69">
        <f t="shared" si="35"/>
        <v>20320</v>
      </c>
      <c r="L121" s="62"/>
      <c r="M121" s="62"/>
      <c r="N121" s="62">
        <v>20320</v>
      </c>
      <c r="O121" s="62"/>
      <c r="P121" s="62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78"/>
      <c r="AG121" s="78"/>
      <c r="AH121" s="78"/>
      <c r="AI121" s="78"/>
      <c r="AJ121" s="78"/>
      <c r="AK121" s="78"/>
    </row>
    <row r="122" s="3" customFormat="1" ht="54.05" spans="2:37">
      <c r="B122" s="121">
        <f t="shared" si="36"/>
        <v>94</v>
      </c>
      <c r="C122" s="152" t="s">
        <v>140</v>
      </c>
      <c r="D122" s="81" t="s">
        <v>150</v>
      </c>
      <c r="E122" s="81" t="s">
        <v>29</v>
      </c>
      <c r="F122" s="153" t="s">
        <v>167</v>
      </c>
      <c r="G122" s="154" t="s">
        <v>152</v>
      </c>
      <c r="H122" s="155">
        <f t="shared" ref="H122:H128" si="37">J122</f>
        <v>10000</v>
      </c>
      <c r="I122" s="156"/>
      <c r="J122" s="156">
        <f t="shared" si="34"/>
        <v>10000</v>
      </c>
      <c r="K122" s="86">
        <f t="shared" si="35"/>
        <v>10000</v>
      </c>
      <c r="L122" s="156"/>
      <c r="M122" s="156"/>
      <c r="N122" s="156">
        <v>10000</v>
      </c>
      <c r="O122" s="156"/>
      <c r="P122" s="156"/>
      <c r="Q122" s="78"/>
      <c r="R122" s="78"/>
      <c r="S122" s="78"/>
      <c r="T122" s="78"/>
      <c r="U122" s="78"/>
      <c r="V122" s="78"/>
      <c r="W122" s="78"/>
      <c r="X122" s="78"/>
      <c r="Y122" s="78"/>
      <c r="Z122" s="78"/>
      <c r="AA122" s="78"/>
      <c r="AB122" s="78"/>
      <c r="AC122" s="78"/>
      <c r="AD122" s="78"/>
      <c r="AE122" s="78"/>
      <c r="AF122" s="78"/>
      <c r="AG122" s="78"/>
      <c r="AH122" s="78"/>
      <c r="AI122" s="78"/>
      <c r="AJ122" s="78"/>
      <c r="AK122" s="78"/>
    </row>
    <row r="123" s="3" customFormat="1" ht="54.05" spans="2:37">
      <c r="B123" s="121">
        <f t="shared" si="36"/>
        <v>95</v>
      </c>
      <c r="C123" s="152" t="s">
        <v>140</v>
      </c>
      <c r="D123" s="81" t="s">
        <v>150</v>
      </c>
      <c r="E123" s="81" t="s">
        <v>29</v>
      </c>
      <c r="F123" s="157" t="s">
        <v>168</v>
      </c>
      <c r="G123" s="154" t="s">
        <v>152</v>
      </c>
      <c r="H123" s="155">
        <f t="shared" si="37"/>
        <v>5000</v>
      </c>
      <c r="I123" s="156"/>
      <c r="J123" s="156">
        <f t="shared" si="34"/>
        <v>5000</v>
      </c>
      <c r="K123" s="86">
        <f t="shared" si="35"/>
        <v>5000</v>
      </c>
      <c r="L123" s="156"/>
      <c r="M123" s="156"/>
      <c r="N123" s="156">
        <v>5000</v>
      </c>
      <c r="O123" s="156"/>
      <c r="P123" s="156"/>
      <c r="Q123" s="78"/>
      <c r="R123" s="78"/>
      <c r="S123" s="78"/>
      <c r="T123" s="78"/>
      <c r="U123" s="78"/>
      <c r="V123" s="78"/>
      <c r="W123" s="78"/>
      <c r="X123" s="78"/>
      <c r="Y123" s="78"/>
      <c r="Z123" s="78"/>
      <c r="AA123" s="78"/>
      <c r="AB123" s="78"/>
      <c r="AC123" s="78"/>
      <c r="AD123" s="78"/>
      <c r="AE123" s="78"/>
      <c r="AF123" s="78"/>
      <c r="AG123" s="78"/>
      <c r="AH123" s="78"/>
      <c r="AI123" s="78"/>
      <c r="AJ123" s="78"/>
      <c r="AK123" s="78"/>
    </row>
    <row r="124" s="1" customFormat="1" ht="54.05" spans="2:37">
      <c r="B124" s="53">
        <f t="shared" si="36"/>
        <v>96</v>
      </c>
      <c r="C124" s="152" t="s">
        <v>144</v>
      </c>
      <c r="D124" s="81" t="s">
        <v>169</v>
      </c>
      <c r="E124" s="81" t="s">
        <v>29</v>
      </c>
      <c r="F124" s="153" t="s">
        <v>170</v>
      </c>
      <c r="G124" s="154" t="s">
        <v>171</v>
      </c>
      <c r="H124" s="155">
        <f t="shared" si="37"/>
        <v>1000000</v>
      </c>
      <c r="I124" s="156"/>
      <c r="J124" s="156">
        <f t="shared" si="34"/>
        <v>1000000</v>
      </c>
      <c r="K124" s="86">
        <f t="shared" si="35"/>
        <v>1000000</v>
      </c>
      <c r="L124" s="156"/>
      <c r="M124" s="156"/>
      <c r="N124" s="156">
        <v>1000000</v>
      </c>
      <c r="O124" s="156"/>
      <c r="P124" s="156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</row>
    <row r="125" s="1" customFormat="1" ht="54.05" spans="2:37">
      <c r="B125" s="121">
        <f t="shared" si="36"/>
        <v>97</v>
      </c>
      <c r="C125" s="152" t="s">
        <v>144</v>
      </c>
      <c r="D125" s="81" t="s">
        <v>169</v>
      </c>
      <c r="E125" s="81" t="s">
        <v>29</v>
      </c>
      <c r="F125" s="153" t="s">
        <v>172</v>
      </c>
      <c r="G125" s="154" t="s">
        <v>171</v>
      </c>
      <c r="H125" s="155">
        <f t="shared" si="37"/>
        <v>80000</v>
      </c>
      <c r="I125" s="156"/>
      <c r="J125" s="156">
        <f t="shared" si="34"/>
        <v>80000</v>
      </c>
      <c r="K125" s="86">
        <f t="shared" si="35"/>
        <v>80000</v>
      </c>
      <c r="L125" s="156"/>
      <c r="M125" s="156"/>
      <c r="N125" s="156">
        <v>80000</v>
      </c>
      <c r="O125" s="156"/>
      <c r="P125" s="156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</row>
    <row r="126" s="1" customFormat="1" ht="54.05" spans="2:37">
      <c r="B126" s="121">
        <f t="shared" si="36"/>
        <v>98</v>
      </c>
      <c r="C126" s="152" t="s">
        <v>144</v>
      </c>
      <c r="D126" s="81" t="s">
        <v>169</v>
      </c>
      <c r="E126" s="81" t="s">
        <v>29</v>
      </c>
      <c r="F126" s="153" t="s">
        <v>173</v>
      </c>
      <c r="G126" s="154" t="s">
        <v>171</v>
      </c>
      <c r="H126" s="155">
        <f t="shared" si="37"/>
        <v>500000</v>
      </c>
      <c r="I126" s="156"/>
      <c r="J126" s="156">
        <f t="shared" si="34"/>
        <v>500000</v>
      </c>
      <c r="K126" s="86">
        <f t="shared" si="35"/>
        <v>500000</v>
      </c>
      <c r="L126" s="156"/>
      <c r="M126" s="156"/>
      <c r="N126" s="156">
        <v>500000</v>
      </c>
      <c r="O126" s="156"/>
      <c r="P126" s="156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</row>
    <row r="127" s="1" customFormat="1" ht="54.05" spans="2:37">
      <c r="B127" s="121">
        <f t="shared" si="36"/>
        <v>99</v>
      </c>
      <c r="C127" s="152" t="s">
        <v>144</v>
      </c>
      <c r="D127" s="81" t="s">
        <v>169</v>
      </c>
      <c r="E127" s="81" t="s">
        <v>29</v>
      </c>
      <c r="F127" s="153" t="s">
        <v>174</v>
      </c>
      <c r="G127" s="154" t="s">
        <v>171</v>
      </c>
      <c r="H127" s="155">
        <f t="shared" si="37"/>
        <v>500000</v>
      </c>
      <c r="I127" s="156"/>
      <c r="J127" s="156">
        <f t="shared" si="34"/>
        <v>500000</v>
      </c>
      <c r="K127" s="86">
        <f t="shared" si="35"/>
        <v>500000</v>
      </c>
      <c r="L127" s="156"/>
      <c r="M127" s="156"/>
      <c r="N127" s="156">
        <v>500000</v>
      </c>
      <c r="O127" s="156"/>
      <c r="P127" s="156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</row>
    <row r="128" s="1" customFormat="1" ht="54.05" spans="2:37">
      <c r="B128" s="121">
        <f t="shared" si="36"/>
        <v>100</v>
      </c>
      <c r="C128" s="121" t="s">
        <v>144</v>
      </c>
      <c r="D128" s="81" t="s">
        <v>169</v>
      </c>
      <c r="E128" s="81" t="s">
        <v>29</v>
      </c>
      <c r="F128" s="153" t="s">
        <v>175</v>
      </c>
      <c r="G128" s="154" t="s">
        <v>171</v>
      </c>
      <c r="H128" s="155">
        <f t="shared" si="37"/>
        <v>300000</v>
      </c>
      <c r="I128" s="156"/>
      <c r="J128" s="156">
        <f t="shared" si="34"/>
        <v>300000</v>
      </c>
      <c r="K128" s="86">
        <f t="shared" si="35"/>
        <v>300000</v>
      </c>
      <c r="L128" s="156"/>
      <c r="M128" s="156"/>
      <c r="N128" s="156">
        <v>300000</v>
      </c>
      <c r="O128" s="156"/>
      <c r="P128" s="156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</row>
    <row r="129" s="1" customFormat="1" ht="54.05" spans="2:37">
      <c r="B129" s="121">
        <f t="shared" si="36"/>
        <v>101</v>
      </c>
      <c r="C129" s="121" t="s">
        <v>144</v>
      </c>
      <c r="D129" s="81" t="s">
        <v>169</v>
      </c>
      <c r="E129" s="81" t="s">
        <v>29</v>
      </c>
      <c r="F129" s="153" t="s">
        <v>176</v>
      </c>
      <c r="G129" s="154" t="s">
        <v>171</v>
      </c>
      <c r="H129" s="155">
        <f>I129+J129</f>
        <v>541470</v>
      </c>
      <c r="I129" s="156">
        <v>540470</v>
      </c>
      <c r="J129" s="156">
        <f t="shared" si="34"/>
        <v>1000</v>
      </c>
      <c r="K129" s="86">
        <f t="shared" si="35"/>
        <v>1000</v>
      </c>
      <c r="L129" s="156"/>
      <c r="M129" s="156"/>
      <c r="N129" s="156">
        <v>1000</v>
      </c>
      <c r="O129" s="156"/>
      <c r="P129" s="156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</row>
    <row r="130" s="1" customFormat="1" ht="54.05" spans="2:37">
      <c r="B130" s="121">
        <f t="shared" si="36"/>
        <v>102</v>
      </c>
      <c r="C130" s="121" t="s">
        <v>144</v>
      </c>
      <c r="D130" s="81" t="s">
        <v>169</v>
      </c>
      <c r="E130" s="81" t="s">
        <v>29</v>
      </c>
      <c r="F130" s="153" t="s">
        <v>177</v>
      </c>
      <c r="G130" s="154" t="s">
        <v>171</v>
      </c>
      <c r="H130" s="155">
        <f>I130+J130</f>
        <v>1000000</v>
      </c>
      <c r="I130" s="156"/>
      <c r="J130" s="156">
        <f t="shared" si="34"/>
        <v>1000000</v>
      </c>
      <c r="K130" s="86">
        <f t="shared" si="35"/>
        <v>1000000</v>
      </c>
      <c r="L130" s="156"/>
      <c r="M130" s="156"/>
      <c r="N130" s="156">
        <v>1000000</v>
      </c>
      <c r="O130" s="156"/>
      <c r="P130" s="156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</row>
    <row r="131" s="1" customFormat="1" ht="54.05" spans="2:37">
      <c r="B131" s="121">
        <f t="shared" si="36"/>
        <v>103</v>
      </c>
      <c r="C131" s="121" t="s">
        <v>144</v>
      </c>
      <c r="D131" s="81" t="s">
        <v>169</v>
      </c>
      <c r="E131" s="81" t="s">
        <v>29</v>
      </c>
      <c r="F131" s="153" t="s">
        <v>178</v>
      </c>
      <c r="G131" s="154" t="s">
        <v>171</v>
      </c>
      <c r="H131" s="155">
        <v>8666000</v>
      </c>
      <c r="I131" s="156"/>
      <c r="J131" s="156">
        <f t="shared" si="34"/>
        <v>2200000</v>
      </c>
      <c r="K131" s="86">
        <f t="shared" si="35"/>
        <v>2200000</v>
      </c>
      <c r="L131" s="156"/>
      <c r="M131" s="156"/>
      <c r="N131" s="156">
        <v>2200000</v>
      </c>
      <c r="O131" s="156"/>
      <c r="P131" s="156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</row>
    <row r="132" s="1" customFormat="1" ht="54.05" spans="2:37">
      <c r="B132" s="121">
        <f t="shared" si="36"/>
        <v>104</v>
      </c>
      <c r="C132" s="121" t="s">
        <v>144</v>
      </c>
      <c r="D132" s="81" t="s">
        <v>169</v>
      </c>
      <c r="E132" s="81" t="s">
        <v>29</v>
      </c>
      <c r="F132" s="153" t="s">
        <v>179</v>
      </c>
      <c r="G132" s="154" t="s">
        <v>171</v>
      </c>
      <c r="H132" s="155">
        <v>3010000</v>
      </c>
      <c r="I132" s="156"/>
      <c r="J132" s="156">
        <f t="shared" si="34"/>
        <v>1700000</v>
      </c>
      <c r="K132" s="86">
        <f t="shared" si="35"/>
        <v>1700000</v>
      </c>
      <c r="L132" s="156"/>
      <c r="M132" s="156"/>
      <c r="N132" s="156">
        <v>1700000</v>
      </c>
      <c r="O132" s="156"/>
      <c r="P132" s="156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</row>
    <row r="133" s="3" customFormat="1" ht="63.75" spans="2:37">
      <c r="B133" s="53">
        <f t="shared" si="36"/>
        <v>105</v>
      </c>
      <c r="C133" s="142" t="s">
        <v>144</v>
      </c>
      <c r="D133" s="54" t="s">
        <v>180</v>
      </c>
      <c r="E133" s="54" t="s">
        <v>29</v>
      </c>
      <c r="F133" s="60" t="s">
        <v>181</v>
      </c>
      <c r="G133" s="45" t="s">
        <v>182</v>
      </c>
      <c r="H133" s="143">
        <f>J133</f>
        <v>10000</v>
      </c>
      <c r="I133" s="62"/>
      <c r="J133" s="62">
        <f t="shared" si="34"/>
        <v>10000</v>
      </c>
      <c r="K133" s="69">
        <f t="shared" si="35"/>
        <v>10000</v>
      </c>
      <c r="L133" s="62"/>
      <c r="M133" s="62"/>
      <c r="N133" s="62">
        <v>10000</v>
      </c>
      <c r="O133" s="62"/>
      <c r="P133" s="62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78"/>
      <c r="AG133" s="78"/>
      <c r="AH133" s="78"/>
      <c r="AI133" s="78"/>
      <c r="AJ133" s="78"/>
      <c r="AK133" s="78"/>
    </row>
    <row r="134" s="3" customFormat="1" ht="63.75" spans="2:37">
      <c r="B134" s="53">
        <f t="shared" si="36"/>
        <v>106</v>
      </c>
      <c r="C134" s="142" t="s">
        <v>144</v>
      </c>
      <c r="D134" s="54" t="s">
        <v>183</v>
      </c>
      <c r="E134" s="54" t="s">
        <v>29</v>
      </c>
      <c r="F134" s="60" t="s">
        <v>184</v>
      </c>
      <c r="G134" s="45" t="s">
        <v>182</v>
      </c>
      <c r="H134" s="143">
        <f>J134</f>
        <v>6000</v>
      </c>
      <c r="I134" s="62"/>
      <c r="J134" s="62">
        <f t="shared" si="34"/>
        <v>6000</v>
      </c>
      <c r="K134" s="69">
        <f t="shared" si="35"/>
        <v>6000</v>
      </c>
      <c r="L134" s="62"/>
      <c r="M134" s="62"/>
      <c r="N134" s="62">
        <v>6000</v>
      </c>
      <c r="O134" s="62"/>
      <c r="P134" s="62"/>
      <c r="Q134" s="78"/>
      <c r="R134" s="78"/>
      <c r="S134" s="78"/>
      <c r="T134" s="78"/>
      <c r="U134" s="78"/>
      <c r="V134" s="78"/>
      <c r="W134" s="78"/>
      <c r="X134" s="78"/>
      <c r="Y134" s="78"/>
      <c r="Z134" s="78"/>
      <c r="AA134" s="78"/>
      <c r="AB134" s="78"/>
      <c r="AC134" s="78"/>
      <c r="AD134" s="78"/>
      <c r="AE134" s="78"/>
      <c r="AF134" s="78"/>
      <c r="AG134" s="78"/>
      <c r="AH134" s="78"/>
      <c r="AI134" s="78"/>
      <c r="AJ134" s="78"/>
      <c r="AK134" s="78"/>
    </row>
    <row r="135" s="3" customFormat="1" ht="63.75" spans="2:37">
      <c r="B135" s="53">
        <f t="shared" si="36"/>
        <v>107</v>
      </c>
      <c r="C135" s="142" t="s">
        <v>144</v>
      </c>
      <c r="D135" s="54" t="s">
        <v>183</v>
      </c>
      <c r="E135" s="54" t="s">
        <v>29</v>
      </c>
      <c r="F135" s="60" t="s">
        <v>185</v>
      </c>
      <c r="G135" s="45" t="s">
        <v>182</v>
      </c>
      <c r="H135" s="143">
        <v>409000</v>
      </c>
      <c r="I135" s="62"/>
      <c r="J135" s="62">
        <f t="shared" si="34"/>
        <v>409000</v>
      </c>
      <c r="K135" s="69">
        <f t="shared" si="35"/>
        <v>409000</v>
      </c>
      <c r="L135" s="62"/>
      <c r="M135" s="62"/>
      <c r="N135" s="62">
        <v>409000</v>
      </c>
      <c r="O135" s="62"/>
      <c r="P135" s="62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78"/>
      <c r="AG135" s="78"/>
      <c r="AH135" s="78"/>
      <c r="AI135" s="78"/>
      <c r="AJ135" s="78"/>
      <c r="AK135" s="78"/>
    </row>
    <row r="136" s="3" customFormat="1" ht="63.75" spans="2:37">
      <c r="B136" s="53">
        <f t="shared" si="36"/>
        <v>108</v>
      </c>
      <c r="C136" s="142" t="s">
        <v>144</v>
      </c>
      <c r="D136" s="54" t="s">
        <v>183</v>
      </c>
      <c r="E136" s="54" t="s">
        <v>29</v>
      </c>
      <c r="F136" s="60" t="s">
        <v>186</v>
      </c>
      <c r="G136" s="45" t="s">
        <v>182</v>
      </c>
      <c r="H136" s="143">
        <v>221000</v>
      </c>
      <c r="I136" s="62"/>
      <c r="J136" s="62">
        <f t="shared" si="34"/>
        <v>221000</v>
      </c>
      <c r="K136" s="69">
        <f t="shared" si="35"/>
        <v>221000</v>
      </c>
      <c r="L136" s="62"/>
      <c r="M136" s="62"/>
      <c r="N136" s="62">
        <v>221000</v>
      </c>
      <c r="O136" s="62"/>
      <c r="P136" s="62"/>
      <c r="Q136" s="78"/>
      <c r="R136" s="78"/>
      <c r="S136" s="78"/>
      <c r="T136" s="78"/>
      <c r="U136" s="78"/>
      <c r="V136" s="78"/>
      <c r="W136" s="78"/>
      <c r="X136" s="78"/>
      <c r="Y136" s="78"/>
      <c r="Z136" s="78"/>
      <c r="AA136" s="78"/>
      <c r="AB136" s="78"/>
      <c r="AC136" s="78"/>
      <c r="AD136" s="78"/>
      <c r="AE136" s="78"/>
      <c r="AF136" s="78"/>
      <c r="AG136" s="78"/>
      <c r="AH136" s="78"/>
      <c r="AI136" s="78"/>
      <c r="AJ136" s="78"/>
      <c r="AK136" s="78"/>
    </row>
    <row r="137" s="5" customFormat="1" ht="63.75" spans="2:37">
      <c r="B137" s="53">
        <f t="shared" si="36"/>
        <v>109</v>
      </c>
      <c r="C137" s="142" t="s">
        <v>144</v>
      </c>
      <c r="D137" s="54" t="s">
        <v>183</v>
      </c>
      <c r="E137" s="54" t="s">
        <v>29</v>
      </c>
      <c r="F137" s="60" t="s">
        <v>187</v>
      </c>
      <c r="G137" s="45" t="s">
        <v>182</v>
      </c>
      <c r="H137" s="143">
        <v>200000</v>
      </c>
      <c r="I137" s="62"/>
      <c r="J137" s="62">
        <f t="shared" si="34"/>
        <v>200000</v>
      </c>
      <c r="K137" s="69">
        <f t="shared" si="35"/>
        <v>200000</v>
      </c>
      <c r="L137" s="62"/>
      <c r="M137" s="62"/>
      <c r="N137" s="62">
        <v>200000</v>
      </c>
      <c r="O137" s="62"/>
      <c r="P137" s="144"/>
      <c r="Q137" s="158"/>
      <c r="R137" s="158"/>
      <c r="S137" s="158"/>
      <c r="T137" s="158"/>
      <c r="U137" s="158"/>
      <c r="V137" s="158"/>
      <c r="W137" s="158"/>
      <c r="X137" s="158"/>
      <c r="Y137" s="158"/>
      <c r="Z137" s="158"/>
      <c r="AA137" s="158"/>
      <c r="AB137" s="158"/>
      <c r="AC137" s="158"/>
      <c r="AD137" s="158"/>
      <c r="AE137" s="158"/>
      <c r="AF137" s="158"/>
      <c r="AG137" s="158"/>
      <c r="AH137" s="158"/>
      <c r="AI137" s="158"/>
      <c r="AJ137" s="158"/>
      <c r="AK137" s="158"/>
    </row>
    <row r="138" s="3" customFormat="1" ht="57" customHeight="1" spans="2:37">
      <c r="B138" s="53">
        <f t="shared" si="36"/>
        <v>110</v>
      </c>
      <c r="C138" s="147" t="s">
        <v>140</v>
      </c>
      <c r="D138" s="54" t="s">
        <v>141</v>
      </c>
      <c r="E138" s="54" t="s">
        <v>29</v>
      </c>
      <c r="F138" s="60" t="s">
        <v>188</v>
      </c>
      <c r="G138" s="106" t="s">
        <v>31</v>
      </c>
      <c r="H138" s="143">
        <v>250000</v>
      </c>
      <c r="I138" s="62">
        <v>0</v>
      </c>
      <c r="J138" s="62">
        <f t="shared" si="34"/>
        <v>250000</v>
      </c>
      <c r="K138" s="69">
        <f t="shared" si="35"/>
        <v>250000</v>
      </c>
      <c r="L138" s="62"/>
      <c r="M138" s="62"/>
      <c r="N138" s="62">
        <v>250000</v>
      </c>
      <c r="O138" s="62"/>
      <c r="P138" s="62"/>
      <c r="Q138" s="78"/>
      <c r="R138" s="78"/>
      <c r="S138" s="78"/>
      <c r="T138" s="78"/>
      <c r="U138" s="78"/>
      <c r="V138" s="78"/>
      <c r="W138" s="78"/>
      <c r="X138" s="78"/>
      <c r="Y138" s="78"/>
      <c r="Z138" s="78"/>
      <c r="AA138" s="78"/>
      <c r="AB138" s="78"/>
      <c r="AC138" s="78"/>
      <c r="AD138" s="78"/>
      <c r="AE138" s="78"/>
      <c r="AF138" s="78"/>
      <c r="AG138" s="78"/>
      <c r="AH138" s="78"/>
      <c r="AI138" s="78"/>
      <c r="AJ138" s="78"/>
      <c r="AK138" s="78"/>
    </row>
    <row r="139" s="3" customFormat="1" ht="56.1" customHeight="1" spans="2:37">
      <c r="B139" s="53">
        <f t="shared" si="36"/>
        <v>111</v>
      </c>
      <c r="C139" s="147" t="s">
        <v>140</v>
      </c>
      <c r="D139" s="54" t="s">
        <v>141</v>
      </c>
      <c r="E139" s="54" t="s">
        <v>29</v>
      </c>
      <c r="F139" s="60" t="s">
        <v>189</v>
      </c>
      <c r="G139" s="106" t="s">
        <v>31</v>
      </c>
      <c r="H139" s="143">
        <v>25000</v>
      </c>
      <c r="I139" s="62">
        <v>0</v>
      </c>
      <c r="J139" s="62">
        <f t="shared" si="34"/>
        <v>25000</v>
      </c>
      <c r="K139" s="69">
        <f t="shared" si="35"/>
        <v>25000</v>
      </c>
      <c r="L139" s="62"/>
      <c r="M139" s="62"/>
      <c r="N139" s="62">
        <v>25000</v>
      </c>
      <c r="O139" s="62"/>
      <c r="P139" s="62"/>
      <c r="Q139" s="78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78"/>
      <c r="AG139" s="78"/>
      <c r="AH139" s="78"/>
      <c r="AI139" s="78"/>
      <c r="AJ139" s="78"/>
      <c r="AK139" s="78"/>
    </row>
    <row r="140" s="3" customFormat="1" ht="57" customHeight="1" spans="2:37">
      <c r="B140" s="53">
        <f t="shared" si="36"/>
        <v>112</v>
      </c>
      <c r="C140" s="147" t="s">
        <v>140</v>
      </c>
      <c r="D140" s="54" t="s">
        <v>141</v>
      </c>
      <c r="E140" s="54" t="s">
        <v>29</v>
      </c>
      <c r="F140" s="60" t="s">
        <v>190</v>
      </c>
      <c r="G140" s="106" t="s">
        <v>31</v>
      </c>
      <c r="H140" s="143">
        <v>25000</v>
      </c>
      <c r="I140" s="62">
        <v>0</v>
      </c>
      <c r="J140" s="62">
        <f t="shared" si="34"/>
        <v>25000</v>
      </c>
      <c r="K140" s="69">
        <f t="shared" si="35"/>
        <v>25000</v>
      </c>
      <c r="L140" s="62"/>
      <c r="M140" s="62"/>
      <c r="N140" s="62">
        <v>25000</v>
      </c>
      <c r="O140" s="62"/>
      <c r="P140" s="62"/>
      <c r="Q140" s="78"/>
      <c r="R140" s="78"/>
      <c r="S140" s="78"/>
      <c r="T140" s="78"/>
      <c r="U140" s="78"/>
      <c r="V140" s="78"/>
      <c r="W140" s="78"/>
      <c r="X140" s="78"/>
      <c r="Y140" s="78"/>
      <c r="Z140" s="78"/>
      <c r="AA140" s="78"/>
      <c r="AB140" s="78"/>
      <c r="AC140" s="78"/>
      <c r="AD140" s="78"/>
      <c r="AE140" s="78"/>
      <c r="AF140" s="78"/>
      <c r="AG140" s="78"/>
      <c r="AH140" s="78"/>
      <c r="AI140" s="78"/>
      <c r="AJ140" s="78"/>
      <c r="AK140" s="78"/>
    </row>
    <row r="141" s="3" customFormat="1" ht="21" customHeight="1" spans="2:37">
      <c r="B141" s="63" t="s">
        <v>191</v>
      </c>
      <c r="C141" s="63"/>
      <c r="D141" s="63"/>
      <c r="E141" s="63"/>
      <c r="F141" s="63"/>
      <c r="G141" s="63"/>
      <c r="H141" s="138">
        <f t="shared" ref="H141:P141" si="38">H142</f>
        <v>235000</v>
      </c>
      <c r="I141" s="65">
        <f t="shared" si="38"/>
        <v>0</v>
      </c>
      <c r="J141" s="65">
        <f t="shared" si="38"/>
        <v>235000</v>
      </c>
      <c r="K141" s="65">
        <f t="shared" si="38"/>
        <v>235000</v>
      </c>
      <c r="L141" s="65">
        <f t="shared" si="38"/>
        <v>0</v>
      </c>
      <c r="M141" s="65">
        <f t="shared" si="38"/>
        <v>0</v>
      </c>
      <c r="N141" s="65">
        <f t="shared" si="38"/>
        <v>235000</v>
      </c>
      <c r="O141" s="65">
        <f t="shared" si="38"/>
        <v>0</v>
      </c>
      <c r="P141" s="65">
        <f t="shared" si="38"/>
        <v>0</v>
      </c>
      <c r="Q141" s="78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78"/>
      <c r="AG141" s="78"/>
      <c r="AH141" s="78"/>
      <c r="AI141" s="78"/>
      <c r="AJ141" s="78"/>
      <c r="AK141" s="78"/>
    </row>
    <row r="142" s="1" customFormat="1" ht="27" customHeight="1" spans="2:37">
      <c r="B142" s="57" t="s">
        <v>135</v>
      </c>
      <c r="C142" s="57"/>
      <c r="D142" s="57"/>
      <c r="E142" s="57"/>
      <c r="F142" s="57"/>
      <c r="G142" s="57"/>
      <c r="H142" s="139">
        <f t="shared" ref="H142:P142" si="39">H143+H144+H145+H146+H147+H148</f>
        <v>235000</v>
      </c>
      <c r="I142" s="140">
        <f t="shared" si="39"/>
        <v>0</v>
      </c>
      <c r="J142" s="140">
        <f t="shared" si="39"/>
        <v>235000</v>
      </c>
      <c r="K142" s="140">
        <f t="shared" si="39"/>
        <v>235000</v>
      </c>
      <c r="L142" s="140">
        <f t="shared" si="39"/>
        <v>0</v>
      </c>
      <c r="M142" s="140">
        <f t="shared" si="39"/>
        <v>0</v>
      </c>
      <c r="N142" s="140">
        <f t="shared" si="39"/>
        <v>235000</v>
      </c>
      <c r="O142" s="140">
        <f t="shared" si="39"/>
        <v>0</v>
      </c>
      <c r="P142" s="140">
        <f t="shared" si="39"/>
        <v>0</v>
      </c>
      <c r="Q142" s="38"/>
      <c r="R142" s="38"/>
      <c r="S142" s="39"/>
      <c r="T142" s="38"/>
      <c r="U142" s="38"/>
      <c r="V142" s="38"/>
      <c r="W142" s="38"/>
      <c r="X142" s="39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</row>
    <row r="143" s="1" customFormat="1" ht="54.05" spans="2:37">
      <c r="B143" s="53">
        <f>B140+1</f>
        <v>113</v>
      </c>
      <c r="C143" s="142" t="s">
        <v>192</v>
      </c>
      <c r="D143" s="54" t="s">
        <v>193</v>
      </c>
      <c r="E143" s="54" t="s">
        <v>29</v>
      </c>
      <c r="F143" s="67" t="s">
        <v>194</v>
      </c>
      <c r="G143" s="50" t="s">
        <v>195</v>
      </c>
      <c r="H143" s="71">
        <f t="shared" ref="H143:H148" si="40">J143</f>
        <v>15500</v>
      </c>
      <c r="I143" s="69"/>
      <c r="J143" s="69">
        <f t="shared" ref="J143:J148" si="41">K143+O143</f>
        <v>15500</v>
      </c>
      <c r="K143" s="69">
        <f t="shared" ref="K143:K148" si="42">L143+N143+O143</f>
        <v>15500</v>
      </c>
      <c r="L143" s="69"/>
      <c r="M143" s="69"/>
      <c r="N143" s="69">
        <v>15500</v>
      </c>
      <c r="O143" s="69"/>
      <c r="P143" s="69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</row>
    <row r="144" s="1" customFormat="1" ht="54.05" spans="2:37">
      <c r="B144" s="53">
        <f>B143+1</f>
        <v>114</v>
      </c>
      <c r="C144" s="142" t="s">
        <v>192</v>
      </c>
      <c r="D144" s="54" t="s">
        <v>193</v>
      </c>
      <c r="E144" s="54" t="s">
        <v>29</v>
      </c>
      <c r="F144" s="67" t="s">
        <v>196</v>
      </c>
      <c r="G144" s="50" t="s">
        <v>195</v>
      </c>
      <c r="H144" s="71">
        <f t="shared" si="40"/>
        <v>13500</v>
      </c>
      <c r="I144" s="69"/>
      <c r="J144" s="69">
        <f t="shared" si="41"/>
        <v>13500</v>
      </c>
      <c r="K144" s="69">
        <f t="shared" si="42"/>
        <v>13500</v>
      </c>
      <c r="L144" s="69"/>
      <c r="M144" s="69"/>
      <c r="N144" s="69">
        <v>13500</v>
      </c>
      <c r="O144" s="69"/>
      <c r="P144" s="69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</row>
    <row r="145" s="1" customFormat="1" ht="54.05" spans="1:37">
      <c r="B145" s="53">
        <f>B144+1</f>
        <v>115</v>
      </c>
      <c r="C145" s="142" t="s">
        <v>192</v>
      </c>
      <c r="D145" s="54" t="s">
        <v>197</v>
      </c>
      <c r="E145" s="54" t="s">
        <v>29</v>
      </c>
      <c r="F145" s="67" t="s">
        <v>198</v>
      </c>
      <c r="G145" s="50" t="s">
        <v>195</v>
      </c>
      <c r="H145" s="71">
        <f t="shared" si="40"/>
        <v>3500</v>
      </c>
      <c r="I145" s="69"/>
      <c r="J145" s="69">
        <f t="shared" si="41"/>
        <v>3500</v>
      </c>
      <c r="K145" s="69">
        <f t="shared" si="42"/>
        <v>3500</v>
      </c>
      <c r="L145" s="69"/>
      <c r="M145" s="69"/>
      <c r="N145" s="69">
        <v>3500</v>
      </c>
      <c r="O145" s="69"/>
      <c r="P145" s="69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</row>
    <row r="146" s="1" customFormat="1" ht="54.05" spans="1:37">
      <c r="B146" s="53">
        <f>B145+1</f>
        <v>116</v>
      </c>
      <c r="C146" s="142" t="s">
        <v>192</v>
      </c>
      <c r="D146" s="54" t="s">
        <v>197</v>
      </c>
      <c r="E146" s="54" t="s">
        <v>29</v>
      </c>
      <c r="F146" s="67" t="s">
        <v>199</v>
      </c>
      <c r="G146" s="50" t="s">
        <v>195</v>
      </c>
      <c r="H146" s="71">
        <f t="shared" si="40"/>
        <v>43500</v>
      </c>
      <c r="I146" s="69"/>
      <c r="J146" s="69">
        <f t="shared" si="41"/>
        <v>43500</v>
      </c>
      <c r="K146" s="69">
        <f t="shared" si="42"/>
        <v>43500</v>
      </c>
      <c r="L146" s="69"/>
      <c r="M146" s="69"/>
      <c r="N146" s="69">
        <v>43500</v>
      </c>
      <c r="O146" s="69"/>
      <c r="P146" s="69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</row>
    <row r="147" s="1" customFormat="1" ht="54.05" spans="1:37">
      <c r="B147" s="53">
        <f>B146+1</f>
        <v>117</v>
      </c>
      <c r="C147" s="142" t="s">
        <v>192</v>
      </c>
      <c r="D147" s="54" t="s">
        <v>193</v>
      </c>
      <c r="E147" s="54" t="s">
        <v>34</v>
      </c>
      <c r="F147" s="67" t="s">
        <v>200</v>
      </c>
      <c r="G147" s="50" t="s">
        <v>195</v>
      </c>
      <c r="H147" s="71">
        <f t="shared" si="40"/>
        <v>150000</v>
      </c>
      <c r="I147" s="69"/>
      <c r="J147" s="69">
        <f t="shared" si="41"/>
        <v>150000</v>
      </c>
      <c r="K147" s="69">
        <f t="shared" si="42"/>
        <v>150000</v>
      </c>
      <c r="L147" s="69"/>
      <c r="M147" s="69"/>
      <c r="N147" s="69">
        <v>150000</v>
      </c>
      <c r="O147" s="69"/>
      <c r="P147" s="69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</row>
    <row r="148" s="1" customFormat="1" ht="44.25" customHeight="1" spans="1:37">
      <c r="B148" s="53">
        <f>B147+1</f>
        <v>118</v>
      </c>
      <c r="C148" s="142" t="s">
        <v>192</v>
      </c>
      <c r="D148" s="54" t="s">
        <v>201</v>
      </c>
      <c r="E148" s="54" t="s">
        <v>29</v>
      </c>
      <c r="F148" s="67" t="s">
        <v>202</v>
      </c>
      <c r="G148" s="50" t="s">
        <v>195</v>
      </c>
      <c r="H148" s="71">
        <f t="shared" si="40"/>
        <v>9000</v>
      </c>
      <c r="I148" s="69"/>
      <c r="J148" s="69">
        <f t="shared" si="41"/>
        <v>9000</v>
      </c>
      <c r="K148" s="69">
        <f t="shared" si="42"/>
        <v>9000</v>
      </c>
      <c r="L148" s="69"/>
      <c r="M148" s="69"/>
      <c r="N148" s="69">
        <v>9000</v>
      </c>
      <c r="O148" s="69"/>
      <c r="P148" s="69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</row>
    <row r="149" s="1" customFormat="1" ht="34.5" customHeight="1" spans="1:37">
      <c r="B149" s="63" t="s">
        <v>203</v>
      </c>
      <c r="C149" s="63"/>
      <c r="D149" s="63"/>
      <c r="E149" s="63"/>
      <c r="F149" s="63"/>
      <c r="G149" s="63"/>
      <c r="H149" s="138">
        <f>H150+H167+H170</f>
        <v>104617421</v>
      </c>
      <c r="I149" s="138">
        <f t="shared" ref="I149:P149" si="43">I150+I167+I170</f>
        <v>44614497</v>
      </c>
      <c r="J149" s="138">
        <f t="shared" si="43"/>
        <v>29597501</v>
      </c>
      <c r="K149" s="138">
        <f t="shared" si="43"/>
        <v>29597501</v>
      </c>
      <c r="L149" s="138">
        <f t="shared" si="43"/>
        <v>15660813</v>
      </c>
      <c r="M149" s="138">
        <f t="shared" si="43"/>
        <v>0</v>
      </c>
      <c r="N149" s="138">
        <f t="shared" si="43"/>
        <v>13920523</v>
      </c>
      <c r="O149" s="138">
        <f t="shared" si="43"/>
        <v>16165</v>
      </c>
      <c r="P149" s="138">
        <f t="shared" si="43"/>
        <v>0</v>
      </c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</row>
    <row r="150" s="1" customFormat="1" ht="37.5" customHeight="1" spans="1:37">
      <c r="B150" s="57" t="s">
        <v>204</v>
      </c>
      <c r="C150" s="57"/>
      <c r="D150" s="57"/>
      <c r="E150" s="57"/>
      <c r="F150" s="57"/>
      <c r="G150" s="57"/>
      <c r="H150" s="128">
        <f>SUM(H151:H166)</f>
        <v>100619630</v>
      </c>
      <c r="I150" s="128">
        <f t="shared" ref="I150:P150" si="44">SUM(I151:I166)</f>
        <v>44494806</v>
      </c>
      <c r="J150" s="128">
        <f t="shared" si="44"/>
        <v>25719401</v>
      </c>
      <c r="K150" s="128">
        <f t="shared" si="44"/>
        <v>25719401</v>
      </c>
      <c r="L150" s="128">
        <f t="shared" si="44"/>
        <v>15660813</v>
      </c>
      <c r="M150" s="128">
        <f t="shared" si="44"/>
        <v>0</v>
      </c>
      <c r="N150" s="128">
        <f t="shared" si="44"/>
        <v>10042423</v>
      </c>
      <c r="O150" s="128">
        <f t="shared" si="44"/>
        <v>16165</v>
      </c>
      <c r="P150" s="128">
        <f t="shared" si="44"/>
        <v>0</v>
      </c>
      <c r="Q150" s="38"/>
      <c r="R150" s="38"/>
      <c r="S150" s="39"/>
      <c r="T150" s="38"/>
      <c r="U150" s="38"/>
      <c r="V150" s="38"/>
      <c r="W150" s="38"/>
      <c r="X150" s="39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</row>
    <row r="151" s="1" customFormat="1" ht="54.05" spans="1:37">
      <c r="B151" s="103">
        <f>B148+1</f>
        <v>119</v>
      </c>
      <c r="C151" s="147" t="s">
        <v>205</v>
      </c>
      <c r="D151" s="159" t="s">
        <v>206</v>
      </c>
      <c r="E151" s="159" t="s">
        <v>29</v>
      </c>
      <c r="F151" s="105" t="s">
        <v>207</v>
      </c>
      <c r="G151" s="106" t="s">
        <v>31</v>
      </c>
      <c r="H151" s="160">
        <v>100000</v>
      </c>
      <c r="I151" s="108">
        <v>0</v>
      </c>
      <c r="J151" s="108">
        <f t="shared" ref="J151:J166" si="45">K151+P151</f>
        <v>100000</v>
      </c>
      <c r="K151" s="108">
        <f t="shared" ref="K151:K166" si="46">L151+N151+O151</f>
        <v>100000</v>
      </c>
      <c r="L151" s="108">
        <v>0</v>
      </c>
      <c r="M151" s="108"/>
      <c r="N151" s="108">
        <v>100000</v>
      </c>
      <c r="O151" s="108"/>
      <c r="P151" s="10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</row>
    <row r="152" s="1" customFormat="1" ht="41.3" spans="1:37">
      <c r="B152" s="103">
        <f t="shared" ref="B152:B166" si="47">B151+1</f>
        <v>120</v>
      </c>
      <c r="C152" s="147" t="s">
        <v>205</v>
      </c>
      <c r="D152" s="104" t="s">
        <v>208</v>
      </c>
      <c r="E152" s="104" t="s">
        <v>70</v>
      </c>
      <c r="F152" s="161" t="s">
        <v>209</v>
      </c>
      <c r="G152" s="106" t="s">
        <v>31</v>
      </c>
      <c r="H152" s="160">
        <v>20445104</v>
      </c>
      <c r="I152" s="108">
        <v>16250604</v>
      </c>
      <c r="J152" s="108">
        <f t="shared" si="45"/>
        <v>3016165</v>
      </c>
      <c r="K152" s="108">
        <f t="shared" si="46"/>
        <v>3016165</v>
      </c>
      <c r="L152" s="108"/>
      <c r="M152" s="113"/>
      <c r="N152" s="108">
        <v>3000000</v>
      </c>
      <c r="O152" s="108">
        <v>16165</v>
      </c>
      <c r="P152" s="108"/>
      <c r="Q152" s="38"/>
      <c r="R152" s="92" t="s">
        <v>68</v>
      </c>
      <c r="S152" s="91">
        <v>0</v>
      </c>
      <c r="T152" s="92" t="s">
        <v>69</v>
      </c>
      <c r="U152" s="91">
        <v>0</v>
      </c>
      <c r="V152" s="92" t="s">
        <v>70</v>
      </c>
      <c r="W152" s="91">
        <f>N152</f>
        <v>3000000</v>
      </c>
      <c r="X152" s="92" t="s">
        <v>71</v>
      </c>
      <c r="Y152" s="162" t="s">
        <v>210</v>
      </c>
      <c r="Z152" s="91">
        <f>O152</f>
        <v>16165</v>
      </c>
      <c r="AA152" s="38"/>
      <c r="AB152" s="163" t="s">
        <v>70</v>
      </c>
      <c r="AC152" s="38"/>
      <c r="AD152" s="38"/>
      <c r="AE152" s="38"/>
      <c r="AF152" s="38"/>
      <c r="AG152" s="38"/>
      <c r="AH152" s="38"/>
      <c r="AI152" s="38"/>
      <c r="AJ152" s="38"/>
      <c r="AK152" s="38"/>
    </row>
    <row r="153" s="1" customFormat="1" ht="41.3" spans="1:37">
      <c r="B153" s="103">
        <f t="shared" si="47"/>
        <v>121</v>
      </c>
      <c r="C153" s="147" t="s">
        <v>205</v>
      </c>
      <c r="D153" s="104" t="s">
        <v>208</v>
      </c>
      <c r="E153" s="104" t="s">
        <v>70</v>
      </c>
      <c r="F153" s="105" t="s">
        <v>211</v>
      </c>
      <c r="G153" s="106" t="s">
        <v>31</v>
      </c>
      <c r="H153" s="107">
        <v>2484399</v>
      </c>
      <c r="I153" s="108">
        <v>1144688</v>
      </c>
      <c r="J153" s="108">
        <f t="shared" si="45"/>
        <v>200000</v>
      </c>
      <c r="K153" s="108">
        <f t="shared" si="46"/>
        <v>200000</v>
      </c>
      <c r="L153" s="108">
        <v>0</v>
      </c>
      <c r="M153" s="108"/>
      <c r="N153" s="108">
        <v>200000</v>
      </c>
      <c r="O153" s="108">
        <v>0</v>
      </c>
      <c r="P153" s="10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</row>
    <row r="154" s="1" customFormat="1" ht="41.3" spans="1:37">
      <c r="B154" s="103">
        <f t="shared" si="47"/>
        <v>122</v>
      </c>
      <c r="C154" s="147" t="s">
        <v>205</v>
      </c>
      <c r="D154" s="159" t="s">
        <v>208</v>
      </c>
      <c r="E154" s="159" t="s">
        <v>70</v>
      </c>
      <c r="F154" s="105" t="s">
        <v>212</v>
      </c>
      <c r="G154" s="106" t="s">
        <v>31</v>
      </c>
      <c r="H154" s="160">
        <v>5685087</v>
      </c>
      <c r="I154" s="108">
        <v>0</v>
      </c>
      <c r="J154" s="108">
        <f t="shared" si="45"/>
        <v>5000</v>
      </c>
      <c r="K154" s="108">
        <f t="shared" si="46"/>
        <v>5000</v>
      </c>
      <c r="L154" s="108"/>
      <c r="M154" s="108"/>
      <c r="N154" s="108">
        <v>5000</v>
      </c>
      <c r="O154" s="108">
        <v>0</v>
      </c>
      <c r="P154" s="10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</row>
    <row r="155" s="1" customFormat="1" ht="41.3" spans="1:37">
      <c r="B155" s="103">
        <f t="shared" si="47"/>
        <v>123</v>
      </c>
      <c r="C155" s="147" t="s">
        <v>205</v>
      </c>
      <c r="D155" s="159" t="s">
        <v>208</v>
      </c>
      <c r="E155" s="159" t="s">
        <v>70</v>
      </c>
      <c r="F155" s="109" t="s">
        <v>213</v>
      </c>
      <c r="G155" s="106" t="s">
        <v>31</v>
      </c>
      <c r="H155" s="160"/>
      <c r="I155" s="108"/>
      <c r="J155" s="108">
        <f t="shared" si="45"/>
        <v>5000</v>
      </c>
      <c r="K155" s="108">
        <f t="shared" si="46"/>
        <v>5000</v>
      </c>
      <c r="L155" s="108"/>
      <c r="M155" s="108"/>
      <c r="N155" s="108">
        <v>5000</v>
      </c>
      <c r="O155" s="108">
        <v>0</v>
      </c>
      <c r="P155" s="10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</row>
    <row r="156" s="1" customFormat="1" ht="41.3" spans="1:37">
      <c r="B156" s="103">
        <f t="shared" si="47"/>
        <v>124</v>
      </c>
      <c r="C156" s="147" t="s">
        <v>205</v>
      </c>
      <c r="D156" s="104" t="s">
        <v>208</v>
      </c>
      <c r="E156" s="104" t="s">
        <v>29</v>
      </c>
      <c r="F156" s="105" t="s">
        <v>214</v>
      </c>
      <c r="G156" s="164" t="s">
        <v>31</v>
      </c>
      <c r="H156" s="107">
        <v>13102694</v>
      </c>
      <c r="I156" s="108">
        <v>0</v>
      </c>
      <c r="J156" s="108">
        <f t="shared" si="45"/>
        <v>100000</v>
      </c>
      <c r="K156" s="108">
        <f t="shared" si="46"/>
        <v>100000</v>
      </c>
      <c r="L156" s="108"/>
      <c r="M156" s="108"/>
      <c r="N156" s="108">
        <v>100000</v>
      </c>
      <c r="O156" s="108"/>
      <c r="P156" s="10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</row>
    <row r="157" s="3" customFormat="1" ht="41.3" spans="1:37">
      <c r="A157" s="111"/>
      <c r="B157" s="103">
        <f t="shared" si="47"/>
        <v>125</v>
      </c>
      <c r="C157" s="147" t="s">
        <v>205</v>
      </c>
      <c r="D157" s="104" t="s">
        <v>215</v>
      </c>
      <c r="E157" s="104">
        <v>58.42</v>
      </c>
      <c r="F157" s="105" t="s">
        <v>216</v>
      </c>
      <c r="G157" s="106" t="s">
        <v>31</v>
      </c>
      <c r="H157" s="107">
        <f>I157+J157</f>
        <v>19143764</v>
      </c>
      <c r="I157" s="108">
        <v>2079264</v>
      </c>
      <c r="J157" s="108">
        <f t="shared" si="45"/>
        <v>17064500</v>
      </c>
      <c r="K157" s="108">
        <f t="shared" si="46"/>
        <v>17064500</v>
      </c>
      <c r="L157" s="108">
        <v>15660813</v>
      </c>
      <c r="M157" s="113"/>
      <c r="N157" s="108">
        <v>1403687</v>
      </c>
      <c r="O157" s="108"/>
      <c r="P157" s="108"/>
      <c r="Q157" s="89"/>
      <c r="R157" s="89"/>
      <c r="S157" s="89"/>
      <c r="T157" s="89"/>
      <c r="U157" s="89"/>
      <c r="V157" s="89"/>
      <c r="W157" s="89"/>
      <c r="X157" s="89"/>
      <c r="Y157" s="89"/>
      <c r="Z157" s="89"/>
      <c r="AA157" s="89" t="s">
        <v>217</v>
      </c>
      <c r="AB157" s="90">
        <f>L157</f>
        <v>15660813</v>
      </c>
      <c r="AC157" s="89"/>
      <c r="AD157" s="89"/>
      <c r="AE157" s="78"/>
      <c r="AF157" s="78"/>
      <c r="AG157" s="78"/>
      <c r="AH157" s="78"/>
      <c r="AI157" s="78"/>
      <c r="AJ157" s="78"/>
      <c r="AK157" s="78"/>
    </row>
    <row r="158" s="1" customFormat="1" ht="41.3" spans="1:37">
      <c r="B158" s="103">
        <f t="shared" si="47"/>
        <v>126</v>
      </c>
      <c r="C158" s="103" t="s">
        <v>205</v>
      </c>
      <c r="D158" s="104" t="s">
        <v>215</v>
      </c>
      <c r="E158" s="104" t="s">
        <v>29</v>
      </c>
      <c r="F158" s="109" t="s">
        <v>218</v>
      </c>
      <c r="G158" s="106" t="s">
        <v>31</v>
      </c>
      <c r="H158" s="107">
        <f>I158+J158</f>
        <v>1199235</v>
      </c>
      <c r="I158" s="108">
        <v>799235</v>
      </c>
      <c r="J158" s="108">
        <f t="shared" si="45"/>
        <v>400000</v>
      </c>
      <c r="K158" s="108">
        <f t="shared" si="46"/>
        <v>400000</v>
      </c>
      <c r="L158" s="108"/>
      <c r="M158" s="108"/>
      <c r="N158" s="108">
        <v>400000</v>
      </c>
      <c r="O158" s="108"/>
      <c r="P158" s="10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</row>
    <row r="159" s="3" customFormat="1" ht="41.3" spans="1:37">
      <c r="B159" s="103">
        <f t="shared" si="47"/>
        <v>127</v>
      </c>
      <c r="C159" s="147" t="s">
        <v>205</v>
      </c>
      <c r="D159" s="104" t="s">
        <v>208</v>
      </c>
      <c r="E159" s="104" t="s">
        <v>29</v>
      </c>
      <c r="F159" s="105" t="s">
        <v>219</v>
      </c>
      <c r="G159" s="106" t="s">
        <v>31</v>
      </c>
      <c r="H159" s="107">
        <v>214101</v>
      </c>
      <c r="I159" s="108">
        <v>204100</v>
      </c>
      <c r="J159" s="108">
        <f t="shared" si="45"/>
        <v>10000</v>
      </c>
      <c r="K159" s="108">
        <f t="shared" si="46"/>
        <v>10000</v>
      </c>
      <c r="L159" s="108">
        <v>0</v>
      </c>
      <c r="M159" s="108"/>
      <c r="N159" s="108">
        <v>10000</v>
      </c>
      <c r="O159" s="108"/>
      <c r="P159" s="108"/>
      <c r="Q159" s="78"/>
      <c r="R159" s="78"/>
      <c r="S159" s="78"/>
      <c r="T159" s="78"/>
      <c r="U159" s="78"/>
      <c r="V159" s="78"/>
      <c r="W159" s="78"/>
      <c r="X159" s="78"/>
      <c r="Y159" s="78"/>
      <c r="Z159" s="78"/>
      <c r="AA159" s="78"/>
      <c r="AB159" s="78"/>
      <c r="AC159" s="78"/>
      <c r="AD159" s="78"/>
      <c r="AE159" s="78"/>
      <c r="AF159" s="78"/>
      <c r="AG159" s="78"/>
      <c r="AH159" s="78"/>
      <c r="AI159" s="78"/>
      <c r="AJ159" s="78"/>
      <c r="AK159" s="78"/>
    </row>
    <row r="160" s="1" customFormat="1" ht="41.3" spans="1:37">
      <c r="B160" s="103">
        <f t="shared" si="47"/>
        <v>128</v>
      </c>
      <c r="C160" s="147" t="s">
        <v>205</v>
      </c>
      <c r="D160" s="104" t="s">
        <v>208</v>
      </c>
      <c r="E160" s="104" t="s">
        <v>29</v>
      </c>
      <c r="F160" s="105" t="s">
        <v>220</v>
      </c>
      <c r="G160" s="106" t="s">
        <v>31</v>
      </c>
      <c r="H160" s="107">
        <v>13508341</v>
      </c>
      <c r="I160" s="108">
        <v>11221977</v>
      </c>
      <c r="J160" s="108">
        <f t="shared" si="45"/>
        <v>3000</v>
      </c>
      <c r="K160" s="108">
        <f t="shared" si="46"/>
        <v>3000</v>
      </c>
      <c r="L160" s="108">
        <v>0</v>
      </c>
      <c r="M160" s="108"/>
      <c r="N160" s="108">
        <v>3000</v>
      </c>
      <c r="O160" s="108"/>
      <c r="P160" s="10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</row>
    <row r="161" s="1" customFormat="1" ht="41.3" spans="2:37">
      <c r="B161" s="103">
        <f t="shared" si="47"/>
        <v>129</v>
      </c>
      <c r="C161" s="147" t="s">
        <v>205</v>
      </c>
      <c r="D161" s="104" t="s">
        <v>208</v>
      </c>
      <c r="E161" s="104" t="s">
        <v>29</v>
      </c>
      <c r="F161" s="109" t="s">
        <v>221</v>
      </c>
      <c r="G161" s="106" t="s">
        <v>31</v>
      </c>
      <c r="H161" s="107">
        <v>19534982</v>
      </c>
      <c r="I161" s="108">
        <v>11857844</v>
      </c>
      <c r="J161" s="108">
        <f t="shared" si="45"/>
        <v>551736</v>
      </c>
      <c r="K161" s="108">
        <f t="shared" si="46"/>
        <v>551736</v>
      </c>
      <c r="L161" s="108"/>
      <c r="M161" s="108"/>
      <c r="N161" s="108">
        <v>551736</v>
      </c>
      <c r="O161" s="108"/>
      <c r="P161" s="10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</row>
    <row r="162" s="1" customFormat="1" ht="54.05" spans="2:37">
      <c r="B162" s="103">
        <f t="shared" si="47"/>
        <v>130</v>
      </c>
      <c r="C162" s="147" t="s">
        <v>205</v>
      </c>
      <c r="D162" s="104" t="s">
        <v>206</v>
      </c>
      <c r="E162" s="104" t="s">
        <v>29</v>
      </c>
      <c r="F162" s="105" t="s">
        <v>222</v>
      </c>
      <c r="G162" s="106" t="s">
        <v>31</v>
      </c>
      <c r="H162" s="160">
        <f>I162+J162</f>
        <v>2844634</v>
      </c>
      <c r="I162" s="108">
        <v>494634</v>
      </c>
      <c r="J162" s="108">
        <f t="shared" si="45"/>
        <v>2350000</v>
      </c>
      <c r="K162" s="108">
        <f t="shared" si="46"/>
        <v>2350000</v>
      </c>
      <c r="L162" s="108">
        <v>0</v>
      </c>
      <c r="M162" s="108"/>
      <c r="N162" s="108">
        <v>2350000</v>
      </c>
      <c r="O162" s="108"/>
      <c r="P162" s="10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</row>
    <row r="163" s="1" customFormat="1" ht="41.3" spans="2:37">
      <c r="B163" s="103">
        <f t="shared" si="47"/>
        <v>131</v>
      </c>
      <c r="C163" s="147" t="s">
        <v>205</v>
      </c>
      <c r="D163" s="159" t="s">
        <v>215</v>
      </c>
      <c r="E163" s="159" t="s">
        <v>29</v>
      </c>
      <c r="F163" s="105" t="s">
        <v>223</v>
      </c>
      <c r="G163" s="106" t="s">
        <v>31</v>
      </c>
      <c r="H163" s="160">
        <v>696000</v>
      </c>
      <c r="I163" s="108">
        <v>161171</v>
      </c>
      <c r="J163" s="108">
        <f t="shared" si="45"/>
        <v>534000</v>
      </c>
      <c r="K163" s="108">
        <f t="shared" si="46"/>
        <v>534000</v>
      </c>
      <c r="L163" s="108">
        <v>0</v>
      </c>
      <c r="M163" s="108"/>
      <c r="N163" s="108">
        <v>534000</v>
      </c>
      <c r="O163" s="108"/>
      <c r="P163" s="10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</row>
    <row r="164" s="1" customFormat="1" ht="41.3" spans="2:37">
      <c r="B164" s="103">
        <f t="shared" si="47"/>
        <v>132</v>
      </c>
      <c r="C164" s="147" t="s">
        <v>205</v>
      </c>
      <c r="D164" s="159" t="s">
        <v>208</v>
      </c>
      <c r="E164" s="159" t="s">
        <v>29</v>
      </c>
      <c r="F164" s="109" t="s">
        <v>224</v>
      </c>
      <c r="G164" s="106" t="s">
        <v>31</v>
      </c>
      <c r="H164" s="160">
        <f>I164+J164</f>
        <v>487660</v>
      </c>
      <c r="I164" s="108">
        <v>177660</v>
      </c>
      <c r="J164" s="108">
        <f t="shared" si="45"/>
        <v>310000</v>
      </c>
      <c r="K164" s="108">
        <f t="shared" si="46"/>
        <v>310000</v>
      </c>
      <c r="L164" s="108"/>
      <c r="M164" s="108"/>
      <c r="N164" s="108">
        <v>310000</v>
      </c>
      <c r="O164" s="108"/>
      <c r="P164" s="10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</row>
    <row r="165" s="1" customFormat="1" ht="51" spans="2:37">
      <c r="B165" s="141">
        <f t="shared" si="47"/>
        <v>133</v>
      </c>
      <c r="C165" s="147" t="s">
        <v>205</v>
      </c>
      <c r="D165" s="159" t="s">
        <v>215</v>
      </c>
      <c r="E165" s="165" t="s">
        <v>29</v>
      </c>
      <c r="F165" s="60" t="s">
        <v>225</v>
      </c>
      <c r="G165" s="106" t="s">
        <v>152</v>
      </c>
      <c r="H165" s="143">
        <f>I165+J165</f>
        <v>173629</v>
      </c>
      <c r="I165" s="62">
        <v>103629</v>
      </c>
      <c r="J165" s="108">
        <f t="shared" si="45"/>
        <v>70000</v>
      </c>
      <c r="K165" s="108">
        <f t="shared" si="46"/>
        <v>70000</v>
      </c>
      <c r="L165" s="62"/>
      <c r="M165" s="62"/>
      <c r="N165" s="62">
        <v>70000</v>
      </c>
      <c r="O165" s="62"/>
      <c r="P165" s="62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</row>
    <row r="166" s="1" customFormat="1" ht="51" spans="2:37">
      <c r="B166" s="141">
        <f t="shared" si="47"/>
        <v>134</v>
      </c>
      <c r="C166" s="147" t="s">
        <v>205</v>
      </c>
      <c r="D166" s="159" t="s">
        <v>208</v>
      </c>
      <c r="E166" s="165" t="s">
        <v>29</v>
      </c>
      <c r="F166" s="60" t="s">
        <v>226</v>
      </c>
      <c r="G166" s="106" t="s">
        <v>152</v>
      </c>
      <c r="H166" s="143">
        <v>1000000</v>
      </c>
      <c r="I166" s="62">
        <v>0</v>
      </c>
      <c r="J166" s="108">
        <f t="shared" si="45"/>
        <v>1000000</v>
      </c>
      <c r="K166" s="108">
        <f t="shared" si="46"/>
        <v>1000000</v>
      </c>
      <c r="L166" s="62"/>
      <c r="M166" s="62"/>
      <c r="N166" s="62">
        <v>1000000</v>
      </c>
      <c r="O166" s="62"/>
      <c r="P166" s="62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</row>
    <row r="167" s="1" customFormat="1" ht="34.5" customHeight="1" spans="2:37">
      <c r="B167" s="57" t="s">
        <v>32</v>
      </c>
      <c r="C167" s="57"/>
      <c r="D167" s="57"/>
      <c r="E167" s="57"/>
      <c r="F167" s="57"/>
      <c r="G167" s="57"/>
      <c r="H167" s="139">
        <f>H168+H169</f>
        <v>775843</v>
      </c>
      <c r="I167" s="139">
        <f t="shared" ref="I167:P167" si="48">I168+I169</f>
        <v>25843</v>
      </c>
      <c r="J167" s="139">
        <f t="shared" si="48"/>
        <v>750000</v>
      </c>
      <c r="K167" s="139">
        <f t="shared" si="48"/>
        <v>750000</v>
      </c>
      <c r="L167" s="139">
        <f t="shared" si="48"/>
        <v>0</v>
      </c>
      <c r="M167" s="139">
        <f t="shared" si="48"/>
        <v>0</v>
      </c>
      <c r="N167" s="139">
        <f t="shared" si="48"/>
        <v>750000</v>
      </c>
      <c r="O167" s="139">
        <f t="shared" si="48"/>
        <v>0</v>
      </c>
      <c r="P167" s="139">
        <f t="shared" si="48"/>
        <v>0</v>
      </c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</row>
    <row r="168" s="1" customFormat="1" ht="51" spans="2:37">
      <c r="B168" s="141">
        <f>B166+1</f>
        <v>135</v>
      </c>
      <c r="C168" s="147" t="s">
        <v>205</v>
      </c>
      <c r="D168" s="159" t="s">
        <v>208</v>
      </c>
      <c r="E168" s="165" t="s">
        <v>29</v>
      </c>
      <c r="F168" s="60" t="s">
        <v>227</v>
      </c>
      <c r="G168" s="106" t="s">
        <v>152</v>
      </c>
      <c r="H168" s="143">
        <f>J168</f>
        <v>250000</v>
      </c>
      <c r="I168" s="62">
        <v>0</v>
      </c>
      <c r="J168" s="108">
        <f>K168+P168</f>
        <v>250000</v>
      </c>
      <c r="K168" s="108">
        <f>L168+N168+O168</f>
        <v>250000</v>
      </c>
      <c r="L168" s="62"/>
      <c r="M168" s="62"/>
      <c r="N168" s="62">
        <v>250000</v>
      </c>
      <c r="O168" s="62"/>
      <c r="P168" s="62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</row>
    <row r="169" s="1" customFormat="1" ht="51" spans="2:37">
      <c r="B169" s="141">
        <f>B168+1</f>
        <v>136</v>
      </c>
      <c r="C169" s="147" t="s">
        <v>205</v>
      </c>
      <c r="D169" s="104" t="s">
        <v>215</v>
      </c>
      <c r="E169" s="104" t="s">
        <v>29</v>
      </c>
      <c r="F169" s="109" t="s">
        <v>228</v>
      </c>
      <c r="G169" s="106" t="s">
        <v>31</v>
      </c>
      <c r="H169" s="160">
        <f>I169+J169</f>
        <v>525843</v>
      </c>
      <c r="I169" s="166">
        <v>25843</v>
      </c>
      <c r="J169" s="108">
        <f>K169+P169</f>
        <v>500000</v>
      </c>
      <c r="K169" s="108">
        <f>L169+N169+O169</f>
        <v>500000</v>
      </c>
      <c r="L169" s="166"/>
      <c r="M169" s="166"/>
      <c r="N169" s="166">
        <v>500000</v>
      </c>
      <c r="O169" s="166"/>
      <c r="P169" s="166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</row>
    <row r="170" s="1" customFormat="1" ht="36.75" customHeight="1" spans="2:37">
      <c r="B170" s="57" t="s">
        <v>135</v>
      </c>
      <c r="C170" s="57"/>
      <c r="D170" s="57"/>
      <c r="E170" s="57"/>
      <c r="F170" s="57"/>
      <c r="G170" s="57"/>
      <c r="H170" s="139">
        <f>SUM(H171:H195)</f>
        <v>3221948</v>
      </c>
      <c r="I170" s="139">
        <f t="shared" ref="I170:P170" si="49">SUM(I171:I195)</f>
        <v>93848</v>
      </c>
      <c r="J170" s="139">
        <f t="shared" si="49"/>
        <v>3128100</v>
      </c>
      <c r="K170" s="139">
        <f t="shared" si="49"/>
        <v>3128100</v>
      </c>
      <c r="L170" s="139">
        <f t="shared" si="49"/>
        <v>0</v>
      </c>
      <c r="M170" s="139">
        <f t="shared" si="49"/>
        <v>0</v>
      </c>
      <c r="N170" s="139">
        <f t="shared" si="49"/>
        <v>3128100</v>
      </c>
      <c r="O170" s="139">
        <f t="shared" si="49"/>
        <v>0</v>
      </c>
      <c r="P170" s="139">
        <f t="shared" si="49"/>
        <v>0</v>
      </c>
      <c r="Q170" s="38"/>
      <c r="R170" s="38"/>
      <c r="S170" s="39"/>
      <c r="T170" s="38"/>
      <c r="U170" s="38"/>
      <c r="V170" s="38"/>
      <c r="W170" s="38"/>
      <c r="X170" s="39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</row>
    <row r="171" s="1" customFormat="1" ht="51" spans="2:37">
      <c r="B171" s="103">
        <f>B169+1</f>
        <v>137</v>
      </c>
      <c r="C171" s="147" t="s">
        <v>205</v>
      </c>
      <c r="D171" s="104" t="s">
        <v>215</v>
      </c>
      <c r="E171" s="104" t="s">
        <v>29</v>
      </c>
      <c r="F171" s="105" t="s">
        <v>229</v>
      </c>
      <c r="G171" s="106" t="s">
        <v>31</v>
      </c>
      <c r="H171" s="160">
        <f t="shared" ref="H171:H176" si="50">J171</f>
        <v>50000</v>
      </c>
      <c r="I171" s="108">
        <v>0</v>
      </c>
      <c r="J171" s="108">
        <f t="shared" ref="J171:J195" si="51">K171+P171</f>
        <v>50000</v>
      </c>
      <c r="K171" s="108">
        <f t="shared" ref="K171:K195" si="52">L171+N171+O171</f>
        <v>50000</v>
      </c>
      <c r="L171" s="108">
        <v>0</v>
      </c>
      <c r="M171" s="108"/>
      <c r="N171" s="108">
        <v>50000</v>
      </c>
      <c r="O171" s="108"/>
      <c r="P171" s="10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</row>
    <row r="172" s="1" customFormat="1" ht="41.3" spans="2:37">
      <c r="B172" s="103">
        <f>B171+1</f>
        <v>138</v>
      </c>
      <c r="C172" s="147" t="s">
        <v>205</v>
      </c>
      <c r="D172" s="159" t="s">
        <v>208</v>
      </c>
      <c r="E172" s="104" t="s">
        <v>29</v>
      </c>
      <c r="F172" s="109" t="s">
        <v>230</v>
      </c>
      <c r="G172" s="106" t="s">
        <v>31</v>
      </c>
      <c r="H172" s="160">
        <f t="shared" si="50"/>
        <v>5000</v>
      </c>
      <c r="I172" s="108">
        <v>0</v>
      </c>
      <c r="J172" s="108">
        <f t="shared" si="51"/>
        <v>5000</v>
      </c>
      <c r="K172" s="108">
        <f t="shared" si="52"/>
        <v>5000</v>
      </c>
      <c r="L172" s="108">
        <v>0</v>
      </c>
      <c r="M172" s="108"/>
      <c r="N172" s="108">
        <v>5000</v>
      </c>
      <c r="O172" s="108"/>
      <c r="P172" s="10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</row>
    <row r="173" s="1" customFormat="1" ht="41.3" spans="2:37">
      <c r="B173" s="103">
        <f>B172+1</f>
        <v>139</v>
      </c>
      <c r="C173" s="147" t="s">
        <v>205</v>
      </c>
      <c r="D173" s="104" t="s">
        <v>208</v>
      </c>
      <c r="E173" s="104" t="s">
        <v>29</v>
      </c>
      <c r="F173" s="109" t="s">
        <v>231</v>
      </c>
      <c r="G173" s="106" t="s">
        <v>31</v>
      </c>
      <c r="H173" s="160">
        <f t="shared" si="50"/>
        <v>325000</v>
      </c>
      <c r="I173" s="166"/>
      <c r="J173" s="108">
        <f t="shared" si="51"/>
        <v>325000</v>
      </c>
      <c r="K173" s="108">
        <f t="shared" si="52"/>
        <v>325000</v>
      </c>
      <c r="L173" s="166"/>
      <c r="M173" s="166"/>
      <c r="N173" s="166">
        <v>325000</v>
      </c>
      <c r="O173" s="166"/>
      <c r="P173" s="166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</row>
    <row r="174" s="1" customFormat="1" ht="41.3" spans="2:37">
      <c r="B174" s="103">
        <f t="shared" ref="B174:B195" si="53">B173+1</f>
        <v>140</v>
      </c>
      <c r="C174" s="147" t="s">
        <v>205</v>
      </c>
      <c r="D174" s="104" t="s">
        <v>208</v>
      </c>
      <c r="E174" s="104" t="s">
        <v>29</v>
      </c>
      <c r="F174" s="109" t="s">
        <v>232</v>
      </c>
      <c r="G174" s="106" t="s">
        <v>31</v>
      </c>
      <c r="H174" s="160">
        <f t="shared" si="50"/>
        <v>150000</v>
      </c>
      <c r="I174" s="166">
        <v>0</v>
      </c>
      <c r="J174" s="108">
        <f t="shared" si="51"/>
        <v>150000</v>
      </c>
      <c r="K174" s="108">
        <f t="shared" si="52"/>
        <v>150000</v>
      </c>
      <c r="L174" s="166"/>
      <c r="M174" s="166"/>
      <c r="N174" s="166">
        <v>150000</v>
      </c>
      <c r="O174" s="166"/>
      <c r="P174" s="166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</row>
    <row r="175" s="1" customFormat="1" ht="41.3" spans="2:37">
      <c r="B175" s="103">
        <f t="shared" si="53"/>
        <v>141</v>
      </c>
      <c r="C175" s="147" t="s">
        <v>205</v>
      </c>
      <c r="D175" s="104" t="s">
        <v>208</v>
      </c>
      <c r="E175" s="104" t="s">
        <v>29</v>
      </c>
      <c r="F175" s="109" t="s">
        <v>233</v>
      </c>
      <c r="G175" s="106" t="s">
        <v>31</v>
      </c>
      <c r="H175" s="160">
        <f t="shared" si="50"/>
        <v>130000</v>
      </c>
      <c r="I175" s="166">
        <v>0</v>
      </c>
      <c r="J175" s="108">
        <f t="shared" si="51"/>
        <v>130000</v>
      </c>
      <c r="K175" s="108">
        <f t="shared" si="52"/>
        <v>130000</v>
      </c>
      <c r="L175" s="166"/>
      <c r="M175" s="166"/>
      <c r="N175" s="166">
        <v>130000</v>
      </c>
      <c r="O175" s="166"/>
      <c r="P175" s="166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</row>
    <row r="176" s="1" customFormat="1" ht="41.3" spans="2:37">
      <c r="B176" s="103">
        <f t="shared" si="53"/>
        <v>142</v>
      </c>
      <c r="C176" s="147" t="s">
        <v>205</v>
      </c>
      <c r="D176" s="159" t="s">
        <v>208</v>
      </c>
      <c r="E176" s="159" t="s">
        <v>29</v>
      </c>
      <c r="F176" s="109" t="s">
        <v>234</v>
      </c>
      <c r="G176" s="106" t="s">
        <v>31</v>
      </c>
      <c r="H176" s="160">
        <f t="shared" si="50"/>
        <v>35000</v>
      </c>
      <c r="I176" s="108">
        <v>0</v>
      </c>
      <c r="J176" s="108">
        <f t="shared" si="51"/>
        <v>35000</v>
      </c>
      <c r="K176" s="108">
        <f t="shared" si="52"/>
        <v>35000</v>
      </c>
      <c r="L176" s="108"/>
      <c r="M176" s="108"/>
      <c r="N176" s="108">
        <v>35000</v>
      </c>
      <c r="O176" s="108"/>
      <c r="P176" s="10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</row>
    <row r="177" s="1" customFormat="1" ht="51" spans="1:37">
      <c r="B177" s="103">
        <f t="shared" si="53"/>
        <v>143</v>
      </c>
      <c r="C177" s="147" t="s">
        <v>205</v>
      </c>
      <c r="D177" s="104" t="s">
        <v>215</v>
      </c>
      <c r="E177" s="104" t="s">
        <v>29</v>
      </c>
      <c r="F177" s="109" t="s">
        <v>228</v>
      </c>
      <c r="G177" s="106" t="s">
        <v>31</v>
      </c>
      <c r="H177" s="160">
        <f>I177+J177</f>
        <v>125843</v>
      </c>
      <c r="I177" s="166">
        <v>25843</v>
      </c>
      <c r="J177" s="108">
        <f t="shared" si="51"/>
        <v>100000</v>
      </c>
      <c r="K177" s="108">
        <f t="shared" si="52"/>
        <v>100000</v>
      </c>
      <c r="L177" s="166"/>
      <c r="M177" s="166"/>
      <c r="N177" s="166">
        <v>100000</v>
      </c>
      <c r="O177" s="166"/>
      <c r="P177" s="166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</row>
    <row r="178" s="1" customFormat="1" ht="41.3" spans="1:37">
      <c r="A178" s="111"/>
      <c r="B178" s="103">
        <f t="shared" si="53"/>
        <v>144</v>
      </c>
      <c r="C178" s="147" t="s">
        <v>205</v>
      </c>
      <c r="D178" s="167" t="s">
        <v>215</v>
      </c>
      <c r="E178" s="104" t="s">
        <v>29</v>
      </c>
      <c r="F178" s="109" t="s">
        <v>235</v>
      </c>
      <c r="G178" s="106" t="s">
        <v>31</v>
      </c>
      <c r="H178" s="160">
        <f>J178</f>
        <v>50000</v>
      </c>
      <c r="I178" s="166"/>
      <c r="J178" s="108">
        <f t="shared" si="51"/>
        <v>50000</v>
      </c>
      <c r="K178" s="108">
        <f t="shared" si="52"/>
        <v>50000</v>
      </c>
      <c r="L178" s="166"/>
      <c r="M178" s="168"/>
      <c r="N178" s="166">
        <v>50000</v>
      </c>
      <c r="O178" s="166"/>
      <c r="P178" s="166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</row>
    <row r="179" s="1" customFormat="1" ht="51" spans="1:37">
      <c r="B179" s="103">
        <f t="shared" si="53"/>
        <v>145</v>
      </c>
      <c r="C179" s="147" t="s">
        <v>205</v>
      </c>
      <c r="D179" s="159" t="s">
        <v>208</v>
      </c>
      <c r="E179" s="104" t="s">
        <v>29</v>
      </c>
      <c r="F179" s="109" t="s">
        <v>236</v>
      </c>
      <c r="G179" s="106" t="s">
        <v>31</v>
      </c>
      <c r="H179" s="160">
        <f>I179+J179</f>
        <v>268395</v>
      </c>
      <c r="I179" s="108">
        <v>18395</v>
      </c>
      <c r="J179" s="108">
        <f t="shared" si="51"/>
        <v>250000</v>
      </c>
      <c r="K179" s="108">
        <f t="shared" si="52"/>
        <v>250000</v>
      </c>
      <c r="L179" s="108"/>
      <c r="M179" s="108"/>
      <c r="N179" s="108">
        <v>250000</v>
      </c>
      <c r="O179" s="108"/>
      <c r="P179" s="10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</row>
    <row r="180" s="1" customFormat="1" ht="41.3" spans="1:37">
      <c r="B180" s="103">
        <f t="shared" si="53"/>
        <v>146</v>
      </c>
      <c r="C180" s="147" t="s">
        <v>205</v>
      </c>
      <c r="D180" s="159" t="s">
        <v>208</v>
      </c>
      <c r="E180" s="104" t="s">
        <v>29</v>
      </c>
      <c r="F180" s="109" t="s">
        <v>237</v>
      </c>
      <c r="G180" s="106" t="s">
        <v>31</v>
      </c>
      <c r="H180" s="160">
        <f>I180+J180</f>
        <v>249610</v>
      </c>
      <c r="I180" s="166">
        <v>49610</v>
      </c>
      <c r="J180" s="108">
        <f t="shared" si="51"/>
        <v>200000</v>
      </c>
      <c r="K180" s="166">
        <f t="shared" si="52"/>
        <v>200000</v>
      </c>
      <c r="L180" s="166"/>
      <c r="M180" s="166"/>
      <c r="N180" s="166">
        <v>200000</v>
      </c>
      <c r="O180" s="166"/>
      <c r="P180" s="166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</row>
    <row r="181" s="1" customFormat="1" ht="66" customHeight="1" spans="1:37">
      <c r="B181" s="103">
        <f t="shared" si="53"/>
        <v>147</v>
      </c>
      <c r="C181" s="147" t="s">
        <v>205</v>
      </c>
      <c r="D181" s="104" t="s">
        <v>215</v>
      </c>
      <c r="E181" s="104" t="s">
        <v>29</v>
      </c>
      <c r="F181" s="109" t="s">
        <v>238</v>
      </c>
      <c r="G181" s="106" t="s">
        <v>31</v>
      </c>
      <c r="H181" s="160">
        <f>J181</f>
        <v>100000</v>
      </c>
      <c r="I181" s="166"/>
      <c r="J181" s="166">
        <f t="shared" si="51"/>
        <v>100000</v>
      </c>
      <c r="K181" s="166">
        <f t="shared" si="52"/>
        <v>100000</v>
      </c>
      <c r="L181" s="166"/>
      <c r="M181" s="166"/>
      <c r="N181" s="166">
        <v>100000</v>
      </c>
      <c r="O181" s="166"/>
      <c r="P181" s="166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</row>
    <row r="182" s="1" customFormat="1" ht="51" spans="1:37">
      <c r="B182" s="103">
        <f t="shared" si="53"/>
        <v>148</v>
      </c>
      <c r="C182" s="147" t="s">
        <v>205</v>
      </c>
      <c r="D182" s="104" t="s">
        <v>215</v>
      </c>
      <c r="E182" s="104" t="s">
        <v>29</v>
      </c>
      <c r="F182" s="109" t="s">
        <v>239</v>
      </c>
      <c r="G182" s="106" t="s">
        <v>31</v>
      </c>
      <c r="H182" s="169">
        <f>J182</f>
        <v>75000</v>
      </c>
      <c r="I182" s="166">
        <v>0</v>
      </c>
      <c r="J182" s="166">
        <f t="shared" si="51"/>
        <v>75000</v>
      </c>
      <c r="K182" s="166">
        <f t="shared" si="52"/>
        <v>75000</v>
      </c>
      <c r="L182" s="166"/>
      <c r="M182" s="166"/>
      <c r="N182" s="166">
        <v>75000</v>
      </c>
      <c r="O182" s="166"/>
      <c r="P182" s="166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</row>
    <row r="183" s="1" customFormat="1" ht="51" spans="1:37">
      <c r="B183" s="103">
        <f t="shared" si="53"/>
        <v>149</v>
      </c>
      <c r="C183" s="147" t="s">
        <v>205</v>
      </c>
      <c r="D183" s="104" t="s">
        <v>208</v>
      </c>
      <c r="E183" s="104" t="s">
        <v>29</v>
      </c>
      <c r="F183" s="109" t="s">
        <v>240</v>
      </c>
      <c r="G183" s="106" t="s">
        <v>152</v>
      </c>
      <c r="H183" s="169">
        <v>300000</v>
      </c>
      <c r="I183" s="166"/>
      <c r="J183" s="166">
        <f t="shared" si="51"/>
        <v>300000</v>
      </c>
      <c r="K183" s="166">
        <f t="shared" si="52"/>
        <v>300000</v>
      </c>
      <c r="L183" s="166"/>
      <c r="M183" s="166"/>
      <c r="N183" s="166">
        <v>300000</v>
      </c>
      <c r="O183" s="166"/>
      <c r="P183" s="166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</row>
    <row r="184" s="1" customFormat="1" ht="51" spans="1:37">
      <c r="B184" s="103">
        <f t="shared" si="53"/>
        <v>150</v>
      </c>
      <c r="C184" s="147" t="s">
        <v>205</v>
      </c>
      <c r="D184" s="104" t="s">
        <v>208</v>
      </c>
      <c r="E184" s="104" t="s">
        <v>29</v>
      </c>
      <c r="F184" s="109" t="s">
        <v>241</v>
      </c>
      <c r="G184" s="106" t="s">
        <v>152</v>
      </c>
      <c r="H184" s="169">
        <v>16500</v>
      </c>
      <c r="I184" s="166"/>
      <c r="J184" s="166">
        <f t="shared" si="51"/>
        <v>16500</v>
      </c>
      <c r="K184" s="166">
        <f t="shared" si="52"/>
        <v>16500</v>
      </c>
      <c r="L184" s="166"/>
      <c r="M184" s="166"/>
      <c r="N184" s="166">
        <v>16500</v>
      </c>
      <c r="O184" s="166"/>
      <c r="P184" s="166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</row>
    <row r="185" s="1" customFormat="1" ht="51" customHeight="1" spans="1:37">
      <c r="B185" s="103">
        <f t="shared" si="53"/>
        <v>151</v>
      </c>
      <c r="C185" s="147" t="s">
        <v>205</v>
      </c>
      <c r="D185" s="159" t="s">
        <v>208</v>
      </c>
      <c r="E185" s="159" t="s">
        <v>29</v>
      </c>
      <c r="F185" s="109" t="s">
        <v>242</v>
      </c>
      <c r="G185" s="106" t="s">
        <v>31</v>
      </c>
      <c r="H185" s="160">
        <f>J185</f>
        <v>100000</v>
      </c>
      <c r="I185" s="108"/>
      <c r="J185" s="108">
        <f t="shared" si="51"/>
        <v>100000</v>
      </c>
      <c r="K185" s="108">
        <f t="shared" si="52"/>
        <v>100000</v>
      </c>
      <c r="L185" s="108"/>
      <c r="M185" s="108"/>
      <c r="N185" s="108">
        <v>100000</v>
      </c>
      <c r="O185" s="108"/>
      <c r="P185" s="10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</row>
    <row r="186" s="1" customFormat="1" ht="41.3" spans="1:37">
      <c r="B186" s="103">
        <f t="shared" si="53"/>
        <v>152</v>
      </c>
      <c r="C186" s="147" t="s">
        <v>205</v>
      </c>
      <c r="D186" s="159" t="s">
        <v>208</v>
      </c>
      <c r="E186" s="159" t="s">
        <v>29</v>
      </c>
      <c r="F186" s="109" t="s">
        <v>243</v>
      </c>
      <c r="G186" s="106" t="s">
        <v>31</v>
      </c>
      <c r="H186" s="169">
        <v>100000</v>
      </c>
      <c r="I186" s="166">
        <v>0</v>
      </c>
      <c r="J186" s="108">
        <f t="shared" si="51"/>
        <v>100000</v>
      </c>
      <c r="K186" s="166">
        <f t="shared" si="52"/>
        <v>100000</v>
      </c>
      <c r="L186" s="166"/>
      <c r="M186" s="166"/>
      <c r="N186" s="166">
        <v>100000</v>
      </c>
      <c r="O186" s="166"/>
      <c r="P186" s="166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</row>
    <row r="187" s="1" customFormat="1" ht="41.3" spans="1:37">
      <c r="B187" s="103">
        <f t="shared" si="53"/>
        <v>153</v>
      </c>
      <c r="C187" s="147" t="s">
        <v>205</v>
      </c>
      <c r="D187" s="159" t="s">
        <v>208</v>
      </c>
      <c r="E187" s="159" t="s">
        <v>29</v>
      </c>
      <c r="F187" s="109" t="s">
        <v>244</v>
      </c>
      <c r="G187" s="106" t="s">
        <v>31</v>
      </c>
      <c r="H187" s="169">
        <v>100000</v>
      </c>
      <c r="I187" s="166">
        <v>0</v>
      </c>
      <c r="J187" s="108">
        <f t="shared" si="51"/>
        <v>100000</v>
      </c>
      <c r="K187" s="166">
        <f t="shared" si="52"/>
        <v>100000</v>
      </c>
      <c r="L187" s="166"/>
      <c r="M187" s="166"/>
      <c r="N187" s="166">
        <v>100000</v>
      </c>
      <c r="O187" s="166"/>
      <c r="P187" s="166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</row>
    <row r="188" s="1" customFormat="1" ht="49.5" customHeight="1" spans="1:37">
      <c r="B188" s="103">
        <f t="shared" si="53"/>
        <v>154</v>
      </c>
      <c r="C188" s="147" t="s">
        <v>205</v>
      </c>
      <c r="D188" s="159" t="s">
        <v>208</v>
      </c>
      <c r="E188" s="159" t="s">
        <v>29</v>
      </c>
      <c r="F188" s="109" t="s">
        <v>245</v>
      </c>
      <c r="G188" s="106" t="s">
        <v>31</v>
      </c>
      <c r="H188" s="169">
        <f>J188</f>
        <v>55000</v>
      </c>
      <c r="I188" s="166"/>
      <c r="J188" s="108">
        <f t="shared" si="51"/>
        <v>55000</v>
      </c>
      <c r="K188" s="166">
        <f t="shared" si="52"/>
        <v>55000</v>
      </c>
      <c r="L188" s="166"/>
      <c r="M188" s="166"/>
      <c r="N188" s="166">
        <v>55000</v>
      </c>
      <c r="O188" s="166"/>
      <c r="P188" s="166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</row>
    <row r="189" s="1" customFormat="1" ht="41.3" spans="1:37">
      <c r="B189" s="103">
        <f t="shared" si="53"/>
        <v>155</v>
      </c>
      <c r="C189" s="147" t="s">
        <v>205</v>
      </c>
      <c r="D189" s="159" t="s">
        <v>208</v>
      </c>
      <c r="E189" s="159" t="s">
        <v>29</v>
      </c>
      <c r="F189" s="109" t="s">
        <v>246</v>
      </c>
      <c r="G189" s="106" t="s">
        <v>31</v>
      </c>
      <c r="H189" s="169">
        <f t="shared" ref="H189:H191" si="54">J189</f>
        <v>80000</v>
      </c>
      <c r="I189" s="166"/>
      <c r="J189" s="108">
        <f t="shared" si="51"/>
        <v>80000</v>
      </c>
      <c r="K189" s="166">
        <f t="shared" si="52"/>
        <v>80000</v>
      </c>
      <c r="L189" s="166"/>
      <c r="M189" s="166"/>
      <c r="N189" s="166">
        <v>80000</v>
      </c>
      <c r="O189" s="166"/>
      <c r="P189" s="166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</row>
    <row r="190" s="1" customFormat="1" ht="38.25" customHeight="1" spans="1:37">
      <c r="B190" s="103">
        <f t="shared" si="53"/>
        <v>156</v>
      </c>
      <c r="C190" s="147" t="s">
        <v>205</v>
      </c>
      <c r="D190" s="159" t="s">
        <v>208</v>
      </c>
      <c r="E190" s="159" t="s">
        <v>29</v>
      </c>
      <c r="F190" s="170" t="s">
        <v>247</v>
      </c>
      <c r="G190" s="106" t="s">
        <v>31</v>
      </c>
      <c r="H190" s="169">
        <f t="shared" si="54"/>
        <v>35000</v>
      </c>
      <c r="I190" s="166"/>
      <c r="J190" s="108">
        <f t="shared" si="51"/>
        <v>35000</v>
      </c>
      <c r="K190" s="166">
        <f t="shared" si="52"/>
        <v>35000</v>
      </c>
      <c r="L190" s="166"/>
      <c r="M190" s="166"/>
      <c r="N190" s="166">
        <v>35000</v>
      </c>
      <c r="O190" s="166"/>
      <c r="P190" s="166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</row>
    <row r="191" s="1" customFormat="1" ht="41.3" spans="1:37">
      <c r="B191" s="103">
        <f t="shared" si="53"/>
        <v>157</v>
      </c>
      <c r="C191" s="147" t="s">
        <v>205</v>
      </c>
      <c r="D191" s="159" t="s">
        <v>208</v>
      </c>
      <c r="E191" s="159" t="s">
        <v>29</v>
      </c>
      <c r="F191" s="109" t="s">
        <v>248</v>
      </c>
      <c r="G191" s="106" t="s">
        <v>31</v>
      </c>
      <c r="H191" s="169">
        <f t="shared" si="54"/>
        <v>250000</v>
      </c>
      <c r="I191" s="166"/>
      <c r="J191" s="108">
        <f t="shared" si="51"/>
        <v>250000</v>
      </c>
      <c r="K191" s="166">
        <f t="shared" si="52"/>
        <v>250000</v>
      </c>
      <c r="L191" s="166"/>
      <c r="M191" s="166"/>
      <c r="N191" s="166">
        <v>250000</v>
      </c>
      <c r="O191" s="166"/>
      <c r="P191" s="166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</row>
    <row r="192" s="1" customFormat="1" ht="41.3" spans="1:37">
      <c r="B192" s="103">
        <f t="shared" si="53"/>
        <v>158</v>
      </c>
      <c r="C192" s="147" t="s">
        <v>205</v>
      </c>
      <c r="D192" s="159" t="s">
        <v>208</v>
      </c>
      <c r="E192" s="159" t="s">
        <v>29</v>
      </c>
      <c r="F192" s="109" t="s">
        <v>249</v>
      </c>
      <c r="G192" s="106" t="s">
        <v>31</v>
      </c>
      <c r="H192" s="169">
        <v>100000</v>
      </c>
      <c r="I192" s="166"/>
      <c r="J192" s="108">
        <f t="shared" si="51"/>
        <v>100000</v>
      </c>
      <c r="K192" s="166">
        <f t="shared" si="52"/>
        <v>100000</v>
      </c>
      <c r="L192" s="166"/>
      <c r="M192" s="166"/>
      <c r="N192" s="166">
        <v>100000</v>
      </c>
      <c r="O192" s="166"/>
      <c r="P192" s="166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</row>
    <row r="193" s="1" customFormat="1" ht="43.5" customHeight="1" spans="1:37">
      <c r="B193" s="121">
        <f t="shared" si="53"/>
        <v>159</v>
      </c>
      <c r="C193" s="152" t="s">
        <v>205</v>
      </c>
      <c r="D193" s="122" t="s">
        <v>208</v>
      </c>
      <c r="E193" s="122" t="s">
        <v>29</v>
      </c>
      <c r="F193" s="83" t="s">
        <v>250</v>
      </c>
      <c r="G193" s="84" t="s">
        <v>31</v>
      </c>
      <c r="H193" s="171">
        <f>J193</f>
        <v>500000</v>
      </c>
      <c r="I193" s="172"/>
      <c r="J193" s="172">
        <f t="shared" si="51"/>
        <v>500000</v>
      </c>
      <c r="K193" s="172">
        <f t="shared" si="52"/>
        <v>500000</v>
      </c>
      <c r="L193" s="172"/>
      <c r="M193" s="173"/>
      <c r="N193" s="172">
        <v>500000</v>
      </c>
      <c r="O193" s="172"/>
      <c r="P193" s="172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</row>
    <row r="194" s="1" customFormat="1" ht="41.3" spans="1:37">
      <c r="B194" s="121">
        <f t="shared" si="53"/>
        <v>160</v>
      </c>
      <c r="C194" s="152" t="s">
        <v>205</v>
      </c>
      <c r="D194" s="122" t="s">
        <v>208</v>
      </c>
      <c r="E194" s="122" t="s">
        <v>29</v>
      </c>
      <c r="F194" s="83" t="s">
        <v>251</v>
      </c>
      <c r="G194" s="84" t="s">
        <v>31</v>
      </c>
      <c r="H194" s="171">
        <f>J194</f>
        <v>10500</v>
      </c>
      <c r="I194" s="172"/>
      <c r="J194" s="172">
        <f t="shared" si="51"/>
        <v>10500</v>
      </c>
      <c r="K194" s="172">
        <f t="shared" si="52"/>
        <v>10500</v>
      </c>
      <c r="L194" s="172"/>
      <c r="M194" s="173"/>
      <c r="N194" s="172">
        <v>10500</v>
      </c>
      <c r="O194" s="172"/>
      <c r="P194" s="172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</row>
    <row r="195" s="1" customFormat="1" ht="41.3" spans="1:37">
      <c r="B195" s="121">
        <f t="shared" si="53"/>
        <v>161</v>
      </c>
      <c r="C195" s="152" t="s">
        <v>205</v>
      </c>
      <c r="D195" s="122" t="s">
        <v>208</v>
      </c>
      <c r="E195" s="122" t="s">
        <v>29</v>
      </c>
      <c r="F195" s="83" t="s">
        <v>252</v>
      </c>
      <c r="G195" s="84" t="s">
        <v>31</v>
      </c>
      <c r="H195" s="171">
        <f>J195</f>
        <v>11100</v>
      </c>
      <c r="I195" s="172"/>
      <c r="J195" s="172">
        <f t="shared" si="51"/>
        <v>11100</v>
      </c>
      <c r="K195" s="172">
        <f t="shared" si="52"/>
        <v>11100</v>
      </c>
      <c r="L195" s="172"/>
      <c r="M195" s="173"/>
      <c r="N195" s="172">
        <v>11100</v>
      </c>
      <c r="O195" s="172"/>
      <c r="P195" s="172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</row>
    <row r="196" s="6" customFormat="1" ht="34.5" customHeight="1" spans="1:37">
      <c r="B196" s="63" t="s">
        <v>253</v>
      </c>
      <c r="C196" s="63"/>
      <c r="D196" s="63"/>
      <c r="E196" s="63"/>
      <c r="F196" s="63"/>
      <c r="G196" s="63"/>
      <c r="H196" s="174">
        <f t="shared" ref="H196:P196" si="55">H197+H207+H211</f>
        <v>61773816</v>
      </c>
      <c r="I196" s="174">
        <f t="shared" si="55"/>
        <v>12749486</v>
      </c>
      <c r="J196" s="174">
        <f t="shared" si="55"/>
        <v>19526080</v>
      </c>
      <c r="K196" s="174">
        <f t="shared" si="55"/>
        <v>19526080</v>
      </c>
      <c r="L196" s="174">
        <f t="shared" si="55"/>
        <v>12274580</v>
      </c>
      <c r="M196" s="174">
        <f t="shared" si="55"/>
        <v>0</v>
      </c>
      <c r="N196" s="174">
        <f t="shared" si="55"/>
        <v>7251500</v>
      </c>
      <c r="O196" s="174">
        <f t="shared" si="55"/>
        <v>0</v>
      </c>
      <c r="P196" s="174">
        <f t="shared" si="55"/>
        <v>0</v>
      </c>
      <c r="Q196" s="175"/>
      <c r="R196" s="175"/>
      <c r="S196" s="175"/>
      <c r="T196" s="175"/>
      <c r="U196" s="175"/>
      <c r="V196" s="175"/>
      <c r="W196" s="175"/>
      <c r="X196" s="175"/>
      <c r="Y196" s="175"/>
      <c r="Z196" s="175"/>
      <c r="AA196" s="175"/>
      <c r="AB196" s="175"/>
      <c r="AC196" s="175"/>
      <c r="AD196" s="175"/>
      <c r="AE196" s="175"/>
      <c r="AF196" s="175"/>
      <c r="AG196" s="175"/>
      <c r="AH196" s="175"/>
      <c r="AI196" s="175"/>
      <c r="AJ196" s="175"/>
      <c r="AK196" s="175"/>
    </row>
    <row r="197" s="1" customFormat="1" ht="34.5" customHeight="1" spans="1:37">
      <c r="B197" s="57" t="s">
        <v>204</v>
      </c>
      <c r="C197" s="57"/>
      <c r="D197" s="57"/>
      <c r="E197" s="57"/>
      <c r="F197" s="57"/>
      <c r="G197" s="57"/>
      <c r="H197" s="128">
        <f t="shared" ref="H197:P197" si="56">SUM(H198:H206)</f>
        <v>56204507</v>
      </c>
      <c r="I197" s="41">
        <f t="shared" si="56"/>
        <v>12571677</v>
      </c>
      <c r="J197" s="41">
        <f t="shared" si="56"/>
        <v>14134580</v>
      </c>
      <c r="K197" s="41">
        <f t="shared" si="56"/>
        <v>14134580</v>
      </c>
      <c r="L197" s="41">
        <f t="shared" si="56"/>
        <v>12274580</v>
      </c>
      <c r="M197" s="41">
        <f t="shared" si="56"/>
        <v>0</v>
      </c>
      <c r="N197" s="41">
        <f t="shared" si="56"/>
        <v>1860000</v>
      </c>
      <c r="O197" s="41">
        <f t="shared" si="56"/>
        <v>0</v>
      </c>
      <c r="P197" s="41">
        <f t="shared" si="56"/>
        <v>0</v>
      </c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</row>
    <row r="198" s="1" customFormat="1" ht="42" customHeight="1" spans="1:37">
      <c r="B198" s="141">
        <f>B195+1</f>
        <v>162</v>
      </c>
      <c r="C198" s="147" t="s">
        <v>254</v>
      </c>
      <c r="D198" s="165" t="s">
        <v>255</v>
      </c>
      <c r="E198" s="165" t="s">
        <v>29</v>
      </c>
      <c r="F198" s="60" t="s">
        <v>256</v>
      </c>
      <c r="G198" s="176" t="s">
        <v>31</v>
      </c>
      <c r="H198" s="160">
        <f>I198+J198</f>
        <v>10204584</v>
      </c>
      <c r="I198" s="108">
        <v>10154584</v>
      </c>
      <c r="J198" s="108">
        <f>K198+P198</f>
        <v>50000</v>
      </c>
      <c r="K198" s="108">
        <f t="shared" ref="K198:K206" si="57">L198+N198+O198</f>
        <v>50000</v>
      </c>
      <c r="L198" s="108"/>
      <c r="M198" s="108"/>
      <c r="N198" s="108">
        <v>50000</v>
      </c>
      <c r="O198" s="108"/>
      <c r="P198" s="10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</row>
    <row r="199" s="1" customFormat="1" ht="41.3" spans="1:37">
      <c r="B199" s="103">
        <f t="shared" ref="B199:B206" si="58">B198+1</f>
        <v>163</v>
      </c>
      <c r="C199" s="147" t="s">
        <v>254</v>
      </c>
      <c r="D199" s="104" t="s">
        <v>255</v>
      </c>
      <c r="E199" s="104" t="s">
        <v>29</v>
      </c>
      <c r="F199" s="105" t="s">
        <v>257</v>
      </c>
      <c r="G199" s="106" t="s">
        <v>31</v>
      </c>
      <c r="H199" s="160">
        <v>2571307</v>
      </c>
      <c r="I199" s="108">
        <v>883</v>
      </c>
      <c r="J199" s="108">
        <f>K199+P199</f>
        <v>50000</v>
      </c>
      <c r="K199" s="108">
        <f t="shared" si="57"/>
        <v>50000</v>
      </c>
      <c r="L199" s="108">
        <v>0</v>
      </c>
      <c r="M199" s="108"/>
      <c r="N199" s="108">
        <v>50000</v>
      </c>
      <c r="O199" s="108"/>
      <c r="P199" s="10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</row>
    <row r="200" s="6" customFormat="1" ht="41.3" spans="1:37">
      <c r="B200" s="103">
        <f t="shared" si="58"/>
        <v>164</v>
      </c>
      <c r="C200" s="147" t="s">
        <v>254</v>
      </c>
      <c r="D200" s="104" t="s">
        <v>255</v>
      </c>
      <c r="E200" s="104" t="s">
        <v>29</v>
      </c>
      <c r="F200" s="105" t="s">
        <v>258</v>
      </c>
      <c r="G200" s="106" t="s">
        <v>31</v>
      </c>
      <c r="H200" s="107">
        <v>2251095</v>
      </c>
      <c r="I200" s="108">
        <v>1018</v>
      </c>
      <c r="J200" s="108">
        <f>K200+P200</f>
        <v>50000</v>
      </c>
      <c r="K200" s="108">
        <f t="shared" si="57"/>
        <v>50000</v>
      </c>
      <c r="L200" s="108">
        <v>0</v>
      </c>
      <c r="M200" s="108"/>
      <c r="N200" s="108">
        <v>50000</v>
      </c>
      <c r="O200" s="108"/>
      <c r="P200" s="108"/>
      <c r="Q200" s="175"/>
      <c r="R200" s="175"/>
      <c r="S200" s="175"/>
      <c r="T200" s="175"/>
      <c r="U200" s="175"/>
      <c r="V200" s="175"/>
      <c r="W200" s="175"/>
      <c r="X200" s="175"/>
      <c r="Y200" s="175"/>
      <c r="Z200" s="175"/>
      <c r="AA200" s="175"/>
      <c r="AB200" s="175"/>
      <c r="AC200" s="175"/>
      <c r="AD200" s="175"/>
      <c r="AE200" s="175"/>
      <c r="AF200" s="175"/>
      <c r="AG200" s="175"/>
      <c r="AH200" s="175"/>
      <c r="AI200" s="175"/>
      <c r="AJ200" s="175"/>
      <c r="AK200" s="175"/>
    </row>
    <row r="201" s="1" customFormat="1" ht="57.05" spans="1:37">
      <c r="A201" s="111"/>
      <c r="B201" s="103">
        <f t="shared" si="58"/>
        <v>165</v>
      </c>
      <c r="C201" s="147" t="s">
        <v>254</v>
      </c>
      <c r="D201" s="104" t="s">
        <v>259</v>
      </c>
      <c r="E201" s="96" t="s">
        <v>54</v>
      </c>
      <c r="F201" s="161" t="s">
        <v>260</v>
      </c>
      <c r="G201" s="106" t="s">
        <v>31</v>
      </c>
      <c r="H201" s="160">
        <f>I201+J201</f>
        <v>10370692</v>
      </c>
      <c r="I201" s="108">
        <v>2415192</v>
      </c>
      <c r="J201" s="108">
        <f>K201+P201</f>
        <v>7955500</v>
      </c>
      <c r="K201" s="108">
        <f t="shared" si="57"/>
        <v>7955500</v>
      </c>
      <c r="L201" s="108">
        <v>6455500</v>
      </c>
      <c r="M201" s="113"/>
      <c r="N201" s="108">
        <v>1500000</v>
      </c>
      <c r="O201" s="108"/>
      <c r="P201" s="108"/>
      <c r="Q201" s="38"/>
      <c r="R201" s="92">
        <v>60.01</v>
      </c>
      <c r="S201" s="91">
        <f>K201/1.21</f>
        <v>6574793.38842975</v>
      </c>
      <c r="T201" s="92">
        <v>60.03</v>
      </c>
      <c r="U201" s="91">
        <f>K201-S201</f>
        <v>1380706.61157025</v>
      </c>
      <c r="V201" s="145"/>
      <c r="W201" s="145"/>
      <c r="X201" s="145"/>
      <c r="Y201" s="145"/>
      <c r="Z201" s="145"/>
      <c r="AA201" s="177" t="s">
        <v>261</v>
      </c>
      <c r="AB201" s="112">
        <f>L201/1.21</f>
        <v>5335123.96694215</v>
      </c>
      <c r="AC201" s="145" t="s">
        <v>262</v>
      </c>
      <c r="AD201" s="112">
        <f>L201-AB201</f>
        <v>1120376.03305785</v>
      </c>
      <c r="AE201" s="38"/>
      <c r="AF201" s="38"/>
      <c r="AG201" s="38"/>
      <c r="AH201" s="38"/>
      <c r="AI201" s="38"/>
      <c r="AJ201" s="38"/>
      <c r="AK201" s="38"/>
    </row>
    <row r="202" s="1" customFormat="1" ht="57.05" spans="1:37">
      <c r="A202" s="111"/>
      <c r="B202" s="103">
        <f t="shared" si="58"/>
        <v>166</v>
      </c>
      <c r="C202" s="103" t="s">
        <v>254</v>
      </c>
      <c r="D202" s="104" t="s">
        <v>263</v>
      </c>
      <c r="E202" s="96" t="s">
        <v>54</v>
      </c>
      <c r="F202" s="109" t="s">
        <v>264</v>
      </c>
      <c r="G202" s="106" t="s">
        <v>31</v>
      </c>
      <c r="H202" s="107">
        <v>5819080</v>
      </c>
      <c r="I202" s="178">
        <v>0</v>
      </c>
      <c r="J202" s="178">
        <f>K202</f>
        <v>5829080</v>
      </c>
      <c r="K202" s="108">
        <f t="shared" si="57"/>
        <v>5829080</v>
      </c>
      <c r="L202" s="102">
        <v>5819080</v>
      </c>
      <c r="M202" s="113"/>
      <c r="N202" s="108">
        <v>10000</v>
      </c>
      <c r="O202" s="108"/>
      <c r="P202" s="108"/>
      <c r="Q202" s="38"/>
      <c r="R202" s="92">
        <v>60.01</v>
      </c>
      <c r="S202" s="91">
        <f>K202/1.21</f>
        <v>4817421.48760331</v>
      </c>
      <c r="T202" s="92">
        <v>60.03</v>
      </c>
      <c r="U202" s="91">
        <f>K202-S202</f>
        <v>1011658.51239669</v>
      </c>
      <c r="V202" s="145"/>
      <c r="W202" s="145"/>
      <c r="X202" s="145"/>
      <c r="Y202" s="145"/>
      <c r="Z202" s="145"/>
      <c r="AA202" s="177" t="s">
        <v>261</v>
      </c>
      <c r="AB202" s="112">
        <f>L202/1.21</f>
        <v>4809157.02479339</v>
      </c>
      <c r="AC202" s="145" t="s">
        <v>262</v>
      </c>
      <c r="AD202" s="112">
        <f>L202-AB202</f>
        <v>1009922.97520661</v>
      </c>
      <c r="AE202" s="38"/>
      <c r="AF202" s="38"/>
      <c r="AG202" s="38"/>
      <c r="AH202" s="38"/>
      <c r="AI202" s="38"/>
      <c r="AJ202" s="38"/>
      <c r="AK202" s="38"/>
    </row>
    <row r="203" s="1" customFormat="1" ht="51" spans="1:37">
      <c r="B203" s="103">
        <f t="shared" si="58"/>
        <v>167</v>
      </c>
      <c r="C203" s="147" t="s">
        <v>254</v>
      </c>
      <c r="D203" s="54" t="s">
        <v>255</v>
      </c>
      <c r="E203" s="104" t="s">
        <v>29</v>
      </c>
      <c r="F203" s="109" t="s">
        <v>265</v>
      </c>
      <c r="G203" s="106" t="s">
        <v>31</v>
      </c>
      <c r="H203" s="143">
        <v>4616822</v>
      </c>
      <c r="I203" s="108"/>
      <c r="J203" s="108">
        <f>K203+P203</f>
        <v>50000</v>
      </c>
      <c r="K203" s="108">
        <f t="shared" si="57"/>
        <v>50000</v>
      </c>
      <c r="L203" s="69">
        <v>0</v>
      </c>
      <c r="M203" s="69"/>
      <c r="N203" s="69">
        <v>50000</v>
      </c>
      <c r="O203" s="69"/>
      <c r="P203" s="69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</row>
    <row r="204" s="6" customFormat="1" ht="41.3" spans="1:37">
      <c r="B204" s="103">
        <f t="shared" si="58"/>
        <v>168</v>
      </c>
      <c r="C204" s="147" t="s">
        <v>254</v>
      </c>
      <c r="D204" s="104" t="s">
        <v>255</v>
      </c>
      <c r="E204" s="104" t="s">
        <v>29</v>
      </c>
      <c r="F204" s="105" t="s">
        <v>266</v>
      </c>
      <c r="G204" s="106" t="s">
        <v>31</v>
      </c>
      <c r="H204" s="143">
        <v>14812300</v>
      </c>
      <c r="I204" s="108"/>
      <c r="J204" s="108">
        <f>K204+P204</f>
        <v>50000</v>
      </c>
      <c r="K204" s="108">
        <f t="shared" si="57"/>
        <v>50000</v>
      </c>
      <c r="L204" s="108">
        <v>0</v>
      </c>
      <c r="M204" s="108"/>
      <c r="N204" s="69">
        <v>50000</v>
      </c>
      <c r="O204" s="108"/>
      <c r="P204" s="108"/>
      <c r="Q204" s="175"/>
      <c r="R204" s="175"/>
      <c r="S204" s="175"/>
      <c r="T204" s="175"/>
      <c r="U204" s="175"/>
      <c r="V204" s="175"/>
      <c r="W204" s="175"/>
      <c r="X204" s="175"/>
      <c r="Y204" s="175"/>
      <c r="Z204" s="175"/>
      <c r="AA204" s="175"/>
      <c r="AB204" s="175"/>
      <c r="AC204" s="175"/>
      <c r="AD204" s="175"/>
      <c r="AE204" s="175"/>
      <c r="AF204" s="175"/>
      <c r="AG204" s="175"/>
      <c r="AH204" s="175"/>
      <c r="AI204" s="175"/>
      <c r="AJ204" s="175"/>
      <c r="AK204" s="175"/>
    </row>
    <row r="205" s="1" customFormat="1" ht="41.3" spans="1:37">
      <c r="B205" s="103">
        <f t="shared" si="58"/>
        <v>169</v>
      </c>
      <c r="C205" s="142" t="s">
        <v>254</v>
      </c>
      <c r="D205" s="104" t="s">
        <v>255</v>
      </c>
      <c r="E205" s="54" t="s">
        <v>29</v>
      </c>
      <c r="F205" s="179" t="s">
        <v>267</v>
      </c>
      <c r="G205" s="50" t="s">
        <v>31</v>
      </c>
      <c r="H205" s="143">
        <v>1933493</v>
      </c>
      <c r="I205" s="108"/>
      <c r="J205" s="108">
        <f>K205+P205</f>
        <v>50000</v>
      </c>
      <c r="K205" s="108">
        <f t="shared" si="57"/>
        <v>50000</v>
      </c>
      <c r="L205" s="108">
        <v>0</v>
      </c>
      <c r="M205" s="108"/>
      <c r="N205" s="69">
        <v>50000</v>
      </c>
      <c r="O205" s="108"/>
      <c r="P205" s="108"/>
      <c r="Q205" s="38"/>
      <c r="R205" s="38"/>
      <c r="S205" s="39"/>
      <c r="T205" s="38"/>
      <c r="U205" s="38"/>
      <c r="V205" s="38"/>
      <c r="W205" s="38"/>
      <c r="X205" s="39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</row>
    <row r="206" s="1" customFormat="1" ht="41.3" spans="1:37">
      <c r="B206" s="103">
        <f t="shared" si="58"/>
        <v>170</v>
      </c>
      <c r="C206" s="142" t="s">
        <v>254</v>
      </c>
      <c r="D206" s="54" t="s">
        <v>255</v>
      </c>
      <c r="E206" s="104" t="s">
        <v>29</v>
      </c>
      <c r="F206" s="180" t="s">
        <v>268</v>
      </c>
      <c r="G206" s="50" t="s">
        <v>31</v>
      </c>
      <c r="H206" s="149">
        <v>3625134</v>
      </c>
      <c r="I206" s="69">
        <v>0</v>
      </c>
      <c r="J206" s="69">
        <f>K206</f>
        <v>50000</v>
      </c>
      <c r="K206" s="108">
        <f t="shared" si="57"/>
        <v>50000</v>
      </c>
      <c r="L206" s="69">
        <v>0</v>
      </c>
      <c r="M206" s="69"/>
      <c r="N206" s="69">
        <v>50000</v>
      </c>
      <c r="O206" s="69"/>
      <c r="P206" s="69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</row>
    <row r="207" s="1" customFormat="1" ht="21.75" customHeight="1" spans="1:37">
      <c r="B207" s="57" t="s">
        <v>32</v>
      </c>
      <c r="C207" s="57"/>
      <c r="D207" s="57"/>
      <c r="E207" s="57"/>
      <c r="F207" s="57"/>
      <c r="G207" s="57"/>
      <c r="H207" s="128">
        <f t="shared" ref="H207:P207" si="59">H208+H209+H210</f>
        <v>2500000</v>
      </c>
      <c r="I207" s="128">
        <f t="shared" si="59"/>
        <v>0</v>
      </c>
      <c r="J207" s="128">
        <f t="shared" si="59"/>
        <v>2500000</v>
      </c>
      <c r="K207" s="128">
        <f t="shared" si="59"/>
        <v>2500000</v>
      </c>
      <c r="L207" s="128">
        <f t="shared" si="59"/>
        <v>0</v>
      </c>
      <c r="M207" s="128">
        <f t="shared" si="59"/>
        <v>0</v>
      </c>
      <c r="N207" s="128">
        <f t="shared" si="59"/>
        <v>2500000</v>
      </c>
      <c r="O207" s="128">
        <f t="shared" si="59"/>
        <v>0</v>
      </c>
      <c r="P207" s="128">
        <f t="shared" si="59"/>
        <v>0</v>
      </c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</row>
    <row r="208" s="1" customFormat="1" ht="51" spans="1:37">
      <c r="B208" s="103">
        <f>B206+1</f>
        <v>171</v>
      </c>
      <c r="C208" s="1">
        <v>74.02</v>
      </c>
      <c r="D208" s="165" t="s">
        <v>255</v>
      </c>
      <c r="E208" s="104" t="s">
        <v>29</v>
      </c>
      <c r="F208" s="60" t="s">
        <v>269</v>
      </c>
      <c r="G208" s="50" t="s">
        <v>31</v>
      </c>
      <c r="H208" s="149">
        <f>J208</f>
        <v>1500000</v>
      </c>
      <c r="I208" s="69"/>
      <c r="J208" s="69">
        <f>K208</f>
        <v>1500000</v>
      </c>
      <c r="K208" s="108">
        <f>L208+N208+O208</f>
        <v>1500000</v>
      </c>
      <c r="L208" s="69"/>
      <c r="M208" s="69"/>
      <c r="N208" s="69">
        <v>1500000</v>
      </c>
      <c r="O208" s="69"/>
      <c r="P208" s="69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</row>
    <row r="209" s="1" customFormat="1" ht="54.05" spans="2:37">
      <c r="B209" s="141">
        <f>B208+1</f>
        <v>172</v>
      </c>
      <c r="C209" s="142" t="s">
        <v>254</v>
      </c>
      <c r="D209" s="54" t="s">
        <v>259</v>
      </c>
      <c r="E209" s="104" t="s">
        <v>29</v>
      </c>
      <c r="F209" s="180" t="s">
        <v>270</v>
      </c>
      <c r="G209" s="106" t="s">
        <v>31</v>
      </c>
      <c r="H209" s="149">
        <f>J209</f>
        <v>500000</v>
      </c>
      <c r="I209" s="69">
        <v>0</v>
      </c>
      <c r="J209" s="69">
        <f>K209</f>
        <v>500000</v>
      </c>
      <c r="K209" s="108">
        <f>L209+N209+O209</f>
        <v>500000</v>
      </c>
      <c r="L209" s="69"/>
      <c r="M209" s="69"/>
      <c r="N209" s="69">
        <v>500000</v>
      </c>
      <c r="O209" s="69"/>
      <c r="P209" s="69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</row>
    <row r="210" s="1" customFormat="1" ht="54.05" spans="2:37">
      <c r="B210" s="141">
        <f>B209+1</f>
        <v>173</v>
      </c>
      <c r="C210" s="142" t="s">
        <v>254</v>
      </c>
      <c r="D210" s="54" t="s">
        <v>259</v>
      </c>
      <c r="E210" s="104" t="s">
        <v>29</v>
      </c>
      <c r="F210" s="180" t="s">
        <v>271</v>
      </c>
      <c r="G210" s="106" t="s">
        <v>31</v>
      </c>
      <c r="H210" s="149">
        <f>J210</f>
        <v>500000</v>
      </c>
      <c r="I210" s="69">
        <v>0</v>
      </c>
      <c r="J210" s="69">
        <f>K210</f>
        <v>500000</v>
      </c>
      <c r="K210" s="108">
        <f>L210+N210+O210</f>
        <v>500000</v>
      </c>
      <c r="L210" s="69"/>
      <c r="M210" s="69"/>
      <c r="N210" s="69">
        <v>500000</v>
      </c>
      <c r="O210" s="69"/>
      <c r="P210" s="69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</row>
    <row r="211" s="1" customFormat="1" ht="41.25" customHeight="1" spans="2:37">
      <c r="B211" s="57" t="s">
        <v>135</v>
      </c>
      <c r="C211" s="57"/>
      <c r="D211" s="57"/>
      <c r="E211" s="57"/>
      <c r="F211" s="57"/>
      <c r="G211" s="57"/>
      <c r="H211" s="139">
        <f t="shared" ref="H211:P211" si="60">SUM(H212:H214)</f>
        <v>3069309</v>
      </c>
      <c r="I211" s="140">
        <f t="shared" si="60"/>
        <v>177809</v>
      </c>
      <c r="J211" s="140">
        <f t="shared" si="60"/>
        <v>2891500</v>
      </c>
      <c r="K211" s="140">
        <f t="shared" si="60"/>
        <v>2891500</v>
      </c>
      <c r="L211" s="140">
        <f t="shared" si="60"/>
        <v>0</v>
      </c>
      <c r="M211" s="140">
        <f t="shared" si="60"/>
        <v>0</v>
      </c>
      <c r="N211" s="140">
        <f t="shared" si="60"/>
        <v>2891500</v>
      </c>
      <c r="O211" s="140">
        <f t="shared" si="60"/>
        <v>0</v>
      </c>
      <c r="P211" s="140">
        <f t="shared" si="60"/>
        <v>0</v>
      </c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</row>
    <row r="212" s="1" customFormat="1" ht="69" customHeight="1" spans="2:37">
      <c r="B212" s="141">
        <f>B210+1</f>
        <v>174</v>
      </c>
      <c r="C212" s="142" t="s">
        <v>254</v>
      </c>
      <c r="D212" s="165" t="s">
        <v>255</v>
      </c>
      <c r="E212" s="165" t="s">
        <v>29</v>
      </c>
      <c r="F212" s="60" t="s">
        <v>272</v>
      </c>
      <c r="G212" s="176" t="s">
        <v>31</v>
      </c>
      <c r="H212" s="149">
        <f>I212+J212</f>
        <v>657300</v>
      </c>
      <c r="I212" s="69">
        <v>157300</v>
      </c>
      <c r="J212" s="69">
        <f>K212</f>
        <v>500000</v>
      </c>
      <c r="K212" s="108">
        <f>L212+N212+O212</f>
        <v>500000</v>
      </c>
      <c r="L212" s="62"/>
      <c r="M212" s="62"/>
      <c r="N212" s="62">
        <v>500000</v>
      </c>
      <c r="O212" s="62"/>
      <c r="P212" s="62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</row>
    <row r="213" s="1" customFormat="1" ht="54.05" spans="2:37">
      <c r="B213" s="141">
        <f>B212+1</f>
        <v>175</v>
      </c>
      <c r="C213" s="142" t="s">
        <v>254</v>
      </c>
      <c r="D213" s="54" t="s">
        <v>259</v>
      </c>
      <c r="E213" s="104" t="s">
        <v>29</v>
      </c>
      <c r="F213" s="180" t="s">
        <v>273</v>
      </c>
      <c r="G213" s="106" t="s">
        <v>31</v>
      </c>
      <c r="H213" s="149">
        <f>I213+J213</f>
        <v>270509</v>
      </c>
      <c r="I213" s="69">
        <v>20509</v>
      </c>
      <c r="J213" s="69">
        <f>K213</f>
        <v>250000</v>
      </c>
      <c r="K213" s="108">
        <f>L213+N213+O213</f>
        <v>250000</v>
      </c>
      <c r="L213" s="69"/>
      <c r="M213" s="69"/>
      <c r="N213" s="69">
        <v>250000</v>
      </c>
      <c r="O213" s="69"/>
      <c r="P213" s="69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</row>
    <row r="214" s="1" customFormat="1" ht="56.1" customHeight="1" spans="2:37">
      <c r="B214" s="141">
        <f>B213+1</f>
        <v>176</v>
      </c>
      <c r="C214" s="142" t="s">
        <v>254</v>
      </c>
      <c r="D214" s="54" t="s">
        <v>263</v>
      </c>
      <c r="E214" s="104" t="s">
        <v>29</v>
      </c>
      <c r="F214" s="60" t="s">
        <v>274</v>
      </c>
      <c r="G214" s="106" t="s">
        <v>275</v>
      </c>
      <c r="H214" s="149">
        <v>2141500</v>
      </c>
      <c r="I214" s="69"/>
      <c r="J214" s="69">
        <f>K214</f>
        <v>2141500</v>
      </c>
      <c r="K214" s="108">
        <f>L214+N214+O214</f>
        <v>2141500</v>
      </c>
      <c r="L214" s="69"/>
      <c r="M214" s="69"/>
      <c r="N214" s="69">
        <v>2141500</v>
      </c>
      <c r="O214" s="69"/>
      <c r="P214" s="69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</row>
    <row r="215" s="1" customFormat="1" ht="43.5" customHeight="1" spans="2:37">
      <c r="B215" s="63" t="s">
        <v>276</v>
      </c>
      <c r="C215" s="63"/>
      <c r="D215" s="63"/>
      <c r="E215" s="63"/>
      <c r="F215" s="63"/>
      <c r="G215" s="63"/>
      <c r="H215" s="138">
        <f t="shared" ref="H215:P215" si="61">H216+H222+H224</f>
        <v>132636387</v>
      </c>
      <c r="I215" s="138">
        <f t="shared" si="61"/>
        <v>28833693</v>
      </c>
      <c r="J215" s="138">
        <f t="shared" si="61"/>
        <v>36923917</v>
      </c>
      <c r="K215" s="138">
        <f t="shared" si="61"/>
        <v>36923917</v>
      </c>
      <c r="L215" s="138">
        <f t="shared" si="61"/>
        <v>15043917</v>
      </c>
      <c r="M215" s="138">
        <f t="shared" si="61"/>
        <v>0</v>
      </c>
      <c r="N215" s="138">
        <f t="shared" si="61"/>
        <v>21880000</v>
      </c>
      <c r="O215" s="65">
        <f t="shared" si="61"/>
        <v>0</v>
      </c>
      <c r="P215" s="65">
        <f t="shared" si="61"/>
        <v>0</v>
      </c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</row>
    <row r="216" s="1" customFormat="1" ht="37.5" customHeight="1" spans="2:37">
      <c r="B216" s="57" t="s">
        <v>204</v>
      </c>
      <c r="C216" s="57"/>
      <c r="D216" s="57"/>
      <c r="E216" s="57"/>
      <c r="F216" s="57"/>
      <c r="G216" s="57"/>
      <c r="H216" s="128">
        <f t="shared" ref="H216:P216" si="62">SUM(H217:H221)</f>
        <v>130786387</v>
      </c>
      <c r="I216" s="128">
        <f t="shared" si="62"/>
        <v>28833693</v>
      </c>
      <c r="J216" s="128">
        <f t="shared" si="62"/>
        <v>35073917</v>
      </c>
      <c r="K216" s="128">
        <f t="shared" si="62"/>
        <v>35073917</v>
      </c>
      <c r="L216" s="128">
        <f t="shared" si="62"/>
        <v>15043917</v>
      </c>
      <c r="M216" s="128">
        <f t="shared" si="62"/>
        <v>0</v>
      </c>
      <c r="N216" s="128">
        <f t="shared" si="62"/>
        <v>20030000</v>
      </c>
      <c r="O216" s="128">
        <f t="shared" si="62"/>
        <v>0</v>
      </c>
      <c r="P216" s="128">
        <f t="shared" si="62"/>
        <v>0</v>
      </c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</row>
    <row r="217" s="1" customFormat="1" ht="54.05" spans="2:37">
      <c r="B217" s="103">
        <f>B214+1</f>
        <v>177</v>
      </c>
      <c r="C217" s="147" t="s">
        <v>277</v>
      </c>
      <c r="D217" s="159" t="s">
        <v>278</v>
      </c>
      <c r="E217" s="104" t="s">
        <v>66</v>
      </c>
      <c r="F217" s="105" t="s">
        <v>279</v>
      </c>
      <c r="G217" s="106" t="s">
        <v>31</v>
      </c>
      <c r="H217" s="160">
        <v>42770866</v>
      </c>
      <c r="I217" s="108">
        <v>27358804</v>
      </c>
      <c r="J217" s="108">
        <f>K217+P217</f>
        <v>15506500</v>
      </c>
      <c r="K217" s="108">
        <f>L217+N217+O217</f>
        <v>15506500</v>
      </c>
      <c r="L217" s="108">
        <v>14506500</v>
      </c>
      <c r="M217" s="108"/>
      <c r="N217" s="108">
        <v>1000000</v>
      </c>
      <c r="O217" s="108"/>
      <c r="P217" s="108"/>
      <c r="Q217" s="38"/>
      <c r="R217" s="89" t="s">
        <v>68</v>
      </c>
      <c r="S217" s="90">
        <f>(L217*13)/98</f>
        <v>1924331.63265306</v>
      </c>
      <c r="T217" s="89" t="s">
        <v>69</v>
      </c>
      <c r="U217" s="90">
        <f>(L217*85)/98</f>
        <v>12582168.3673469</v>
      </c>
      <c r="V217" s="89" t="s">
        <v>70</v>
      </c>
      <c r="W217" s="181">
        <f>N217</f>
        <v>1000000</v>
      </c>
      <c r="X217" s="89" t="s">
        <v>71</v>
      </c>
      <c r="Y217" s="89" t="s">
        <v>70</v>
      </c>
      <c r="Z217" s="90">
        <f>O217</f>
        <v>0</v>
      </c>
      <c r="AA217" s="182"/>
      <c r="AB217" s="182"/>
      <c r="AC217" s="38"/>
      <c r="AD217" s="38"/>
      <c r="AE217" s="38"/>
      <c r="AF217" s="38"/>
      <c r="AG217" s="38"/>
      <c r="AH217" s="38"/>
      <c r="AI217" s="38"/>
      <c r="AJ217" s="38"/>
      <c r="AK217" s="38"/>
    </row>
    <row r="218" s="3" customFormat="1" ht="57.05" spans="2:37">
      <c r="B218" s="103">
        <f>B217+1</f>
        <v>178</v>
      </c>
      <c r="C218" s="147" t="s">
        <v>277</v>
      </c>
      <c r="D218" s="159" t="s">
        <v>280</v>
      </c>
      <c r="E218" s="96" t="s">
        <v>54</v>
      </c>
      <c r="F218" s="105" t="s">
        <v>281</v>
      </c>
      <c r="G218" s="106" t="s">
        <v>31</v>
      </c>
      <c r="H218" s="160">
        <v>51460791</v>
      </c>
      <c r="I218" s="108">
        <v>1199427</v>
      </c>
      <c r="J218" s="108">
        <f>K218+P218</f>
        <v>3837417</v>
      </c>
      <c r="K218" s="108">
        <f>L218+N218+O218</f>
        <v>3837417</v>
      </c>
      <c r="L218" s="108">
        <v>537417</v>
      </c>
      <c r="M218" s="108">
        <v>0</v>
      </c>
      <c r="N218" s="108">
        <v>3300000</v>
      </c>
      <c r="O218" s="108"/>
      <c r="P218" s="108"/>
      <c r="Q218" s="78"/>
      <c r="R218" s="89">
        <v>60.01</v>
      </c>
      <c r="S218" s="90">
        <f>K218/1.21</f>
        <v>3171419.00826446</v>
      </c>
      <c r="T218" s="89">
        <v>60.03</v>
      </c>
      <c r="U218" s="90">
        <f>K218-S218</f>
        <v>665997.991735537</v>
      </c>
      <c r="V218" s="89"/>
      <c r="W218" s="89"/>
      <c r="X218" s="89"/>
      <c r="Y218" s="89"/>
      <c r="Z218" s="89"/>
      <c r="AA218" s="183" t="s">
        <v>282</v>
      </c>
      <c r="AB218" s="90">
        <v>550000</v>
      </c>
      <c r="AC218" s="78"/>
      <c r="AD218" s="151"/>
      <c r="AE218" s="78"/>
      <c r="AF218" s="78"/>
      <c r="AG218" s="78"/>
      <c r="AH218" s="78"/>
      <c r="AI218" s="78"/>
      <c r="AJ218" s="78"/>
      <c r="AK218" s="78"/>
    </row>
    <row r="219" s="1" customFormat="1" ht="54.05" spans="2:37">
      <c r="B219" s="121">
        <f>B218+1</f>
        <v>179</v>
      </c>
      <c r="C219" s="152" t="s">
        <v>277</v>
      </c>
      <c r="D219" s="81" t="s">
        <v>280</v>
      </c>
      <c r="E219" s="81" t="s">
        <v>29</v>
      </c>
      <c r="F219" s="184" t="s">
        <v>283</v>
      </c>
      <c r="G219" s="84" t="s">
        <v>31</v>
      </c>
      <c r="H219" s="85">
        <v>35404730</v>
      </c>
      <c r="I219" s="86">
        <v>275462</v>
      </c>
      <c r="J219" s="86">
        <f>K219+P219</f>
        <v>14580000</v>
      </c>
      <c r="K219" s="86">
        <f>L219+N219+O219</f>
        <v>14580000</v>
      </c>
      <c r="L219" s="86">
        <v>0</v>
      </c>
      <c r="M219" s="185"/>
      <c r="N219" s="86">
        <v>14580000</v>
      </c>
      <c r="O219" s="86"/>
      <c r="P219" s="86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</row>
    <row r="220" s="1" customFormat="1" ht="54.05" spans="2:37">
      <c r="B220" s="103">
        <f>B219+1</f>
        <v>180</v>
      </c>
      <c r="C220" s="147" t="s">
        <v>277</v>
      </c>
      <c r="D220" s="104" t="s">
        <v>280</v>
      </c>
      <c r="E220" s="104" t="s">
        <v>29</v>
      </c>
      <c r="F220" s="109" t="s">
        <v>284</v>
      </c>
      <c r="G220" s="106" t="s">
        <v>152</v>
      </c>
      <c r="H220" s="107">
        <f>J220</f>
        <v>700000</v>
      </c>
      <c r="I220" s="108">
        <v>0</v>
      </c>
      <c r="J220" s="108">
        <f>K220+P220</f>
        <v>700000</v>
      </c>
      <c r="K220" s="108">
        <f>L220+N220+O220</f>
        <v>700000</v>
      </c>
      <c r="L220" s="108"/>
      <c r="M220" s="108"/>
      <c r="N220" s="108">
        <v>700000</v>
      </c>
      <c r="O220" s="108"/>
      <c r="P220" s="10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</row>
    <row r="221" s="1" customFormat="1" ht="54.05" spans="2:37">
      <c r="B221" s="141">
        <f>B220+1</f>
        <v>181</v>
      </c>
      <c r="C221" s="147" t="s">
        <v>277</v>
      </c>
      <c r="D221" s="104" t="s">
        <v>280</v>
      </c>
      <c r="E221" s="165" t="s">
        <v>29</v>
      </c>
      <c r="F221" s="60" t="s">
        <v>285</v>
      </c>
      <c r="G221" s="106" t="s">
        <v>152</v>
      </c>
      <c r="H221" s="143">
        <v>450000</v>
      </c>
      <c r="I221" s="62">
        <v>0</v>
      </c>
      <c r="J221" s="108">
        <f>K221+P221</f>
        <v>450000</v>
      </c>
      <c r="K221" s="108">
        <f>L221+N221+O221</f>
        <v>450000</v>
      </c>
      <c r="L221" s="62"/>
      <c r="M221" s="62"/>
      <c r="N221" s="62">
        <v>450000</v>
      </c>
      <c r="O221" s="62"/>
      <c r="P221" s="62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</row>
    <row r="222" s="1" customFormat="1" ht="34.5" customHeight="1" spans="2:37">
      <c r="B222" s="57" t="s">
        <v>32</v>
      </c>
      <c r="C222" s="57"/>
      <c r="D222" s="57"/>
      <c r="E222" s="57"/>
      <c r="F222" s="57"/>
      <c r="G222" s="57"/>
      <c r="H222" s="139">
        <f t="shared" ref="H222:P222" si="63">H223</f>
        <v>500000</v>
      </c>
      <c r="I222" s="140">
        <f t="shared" si="63"/>
        <v>0</v>
      </c>
      <c r="J222" s="140">
        <f t="shared" si="63"/>
        <v>500000</v>
      </c>
      <c r="K222" s="140">
        <f t="shared" si="63"/>
        <v>500000</v>
      </c>
      <c r="L222" s="140">
        <f t="shared" si="63"/>
        <v>0</v>
      </c>
      <c r="M222" s="140">
        <f t="shared" si="63"/>
        <v>0</v>
      </c>
      <c r="N222" s="140">
        <f t="shared" si="63"/>
        <v>500000</v>
      </c>
      <c r="O222" s="140">
        <f t="shared" si="63"/>
        <v>0</v>
      </c>
      <c r="P222" s="140">
        <f t="shared" si="63"/>
        <v>0</v>
      </c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</row>
    <row r="223" s="1" customFormat="1" ht="54.05" spans="2:37">
      <c r="B223" s="141">
        <f>B221+1</f>
        <v>182</v>
      </c>
      <c r="C223" s="147" t="s">
        <v>277</v>
      </c>
      <c r="D223" s="104" t="s">
        <v>280</v>
      </c>
      <c r="E223" s="165" t="s">
        <v>29</v>
      </c>
      <c r="F223" s="60" t="s">
        <v>286</v>
      </c>
      <c r="G223" s="106" t="s">
        <v>152</v>
      </c>
      <c r="H223" s="143">
        <f>J223</f>
        <v>500000</v>
      </c>
      <c r="I223" s="62">
        <v>0</v>
      </c>
      <c r="J223" s="108">
        <f>K223+P223</f>
        <v>500000</v>
      </c>
      <c r="K223" s="108">
        <f>L223+N223+O223</f>
        <v>500000</v>
      </c>
      <c r="L223" s="62"/>
      <c r="M223" s="62"/>
      <c r="N223" s="62">
        <v>500000</v>
      </c>
      <c r="O223" s="62"/>
      <c r="P223" s="62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</row>
    <row r="224" s="1" customFormat="1" ht="32.25" customHeight="1" spans="2:37">
      <c r="B224" s="76" t="s">
        <v>95</v>
      </c>
      <c r="C224" s="76"/>
      <c r="D224" s="76"/>
      <c r="E224" s="76"/>
      <c r="F224" s="76"/>
      <c r="G224" s="76"/>
      <c r="H224" s="128">
        <f>SUM(H225:H228)</f>
        <v>1350000</v>
      </c>
      <c r="I224" s="128">
        <f t="shared" ref="I224:P224" si="64">SUM(I225:I228)</f>
        <v>0</v>
      </c>
      <c r="J224" s="128">
        <f t="shared" si="64"/>
        <v>1350000</v>
      </c>
      <c r="K224" s="128">
        <f t="shared" si="64"/>
        <v>1350000</v>
      </c>
      <c r="L224" s="128">
        <f t="shared" si="64"/>
        <v>0</v>
      </c>
      <c r="M224" s="128">
        <f t="shared" si="64"/>
        <v>0</v>
      </c>
      <c r="N224" s="128">
        <f t="shared" si="64"/>
        <v>1350000</v>
      </c>
      <c r="O224" s="128">
        <f t="shared" si="64"/>
        <v>0</v>
      </c>
      <c r="P224" s="128">
        <f t="shared" si="64"/>
        <v>0</v>
      </c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</row>
    <row r="225" s="1" customFormat="1" ht="54.05" spans="2:37">
      <c r="B225" s="103">
        <f>B223+1</f>
        <v>183</v>
      </c>
      <c r="C225" s="147" t="s">
        <v>277</v>
      </c>
      <c r="D225" s="104" t="s">
        <v>280</v>
      </c>
      <c r="E225" s="104" t="s">
        <v>29</v>
      </c>
      <c r="F225" s="105" t="s">
        <v>287</v>
      </c>
      <c r="G225" s="106" t="s">
        <v>31</v>
      </c>
      <c r="H225" s="160">
        <f>J225</f>
        <v>50000</v>
      </c>
      <c r="I225" s="108">
        <v>0</v>
      </c>
      <c r="J225" s="108">
        <f>K225</f>
        <v>50000</v>
      </c>
      <c r="K225" s="108">
        <f>L225+N225+O225</f>
        <v>50000</v>
      </c>
      <c r="L225" s="108">
        <v>0</v>
      </c>
      <c r="M225" s="108"/>
      <c r="N225" s="108">
        <v>50000</v>
      </c>
      <c r="O225" s="108"/>
      <c r="P225" s="10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</row>
    <row r="226" s="1" customFormat="1" ht="66" customHeight="1" spans="2:37">
      <c r="B226" s="103">
        <f>B225+1</f>
        <v>184</v>
      </c>
      <c r="C226" s="147" t="s">
        <v>277</v>
      </c>
      <c r="D226" s="104" t="s">
        <v>280</v>
      </c>
      <c r="E226" s="104" t="s">
        <v>29</v>
      </c>
      <c r="F226" s="109" t="s">
        <v>288</v>
      </c>
      <c r="G226" s="106" t="s">
        <v>31</v>
      </c>
      <c r="H226" s="160">
        <v>500000</v>
      </c>
      <c r="I226" s="108">
        <v>0</v>
      </c>
      <c r="J226" s="108">
        <f>K226</f>
        <v>500000</v>
      </c>
      <c r="K226" s="108">
        <f>L226+N226+O226</f>
        <v>500000</v>
      </c>
      <c r="L226" s="108">
        <v>0</v>
      </c>
      <c r="M226" s="108"/>
      <c r="N226" s="108">
        <v>500000</v>
      </c>
      <c r="O226" s="108"/>
      <c r="P226" s="10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</row>
    <row r="227" s="1" customFormat="1" ht="59.1" customHeight="1" spans="2:37">
      <c r="B227" s="103">
        <f>B226+1</f>
        <v>185</v>
      </c>
      <c r="C227" s="147" t="s">
        <v>277</v>
      </c>
      <c r="D227" s="104" t="s">
        <v>278</v>
      </c>
      <c r="E227" s="104" t="s">
        <v>29</v>
      </c>
      <c r="F227" s="109" t="s">
        <v>289</v>
      </c>
      <c r="G227" s="106" t="s">
        <v>152</v>
      </c>
      <c r="H227" s="160">
        <v>300000</v>
      </c>
      <c r="I227" s="108"/>
      <c r="J227" s="108">
        <f>K227</f>
        <v>300000</v>
      </c>
      <c r="K227" s="108">
        <f>L227+N227+O227</f>
        <v>300000</v>
      </c>
      <c r="L227" s="108">
        <v>0</v>
      </c>
      <c r="M227" s="108"/>
      <c r="N227" s="108">
        <v>300000</v>
      </c>
      <c r="O227" s="108"/>
      <c r="P227" s="10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</row>
    <row r="228" s="1" customFormat="1" ht="59.1" customHeight="1" spans="2:37">
      <c r="B228" s="121">
        <f>B227+1</f>
        <v>186</v>
      </c>
      <c r="C228" s="152" t="s">
        <v>277</v>
      </c>
      <c r="D228" s="186" t="s">
        <v>278</v>
      </c>
      <c r="E228" s="81" t="s">
        <v>29</v>
      </c>
      <c r="F228" s="83" t="s">
        <v>290</v>
      </c>
      <c r="G228" s="84" t="s">
        <v>31</v>
      </c>
      <c r="H228" s="187">
        <f>J228</f>
        <v>500000</v>
      </c>
      <c r="I228" s="86"/>
      <c r="J228" s="86">
        <f>K228</f>
        <v>500000</v>
      </c>
      <c r="K228" s="86">
        <f>L228+N228+O228</f>
        <v>500000</v>
      </c>
      <c r="L228" s="86"/>
      <c r="M228" s="185"/>
      <c r="N228" s="86">
        <v>500000</v>
      </c>
      <c r="O228" s="86"/>
      <c r="P228" s="86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</row>
    <row r="229" s="7" customFormat="1" ht="38.25" customHeight="1" spans="2:37">
      <c r="B229" s="188" t="s">
        <v>291</v>
      </c>
      <c r="C229" s="188"/>
      <c r="D229" s="188"/>
      <c r="E229" s="188"/>
      <c r="F229" s="188"/>
      <c r="G229" s="188"/>
      <c r="H229" s="136">
        <f>H230</f>
        <v>290000</v>
      </c>
      <c r="I229" s="189"/>
      <c r="J229" s="189">
        <f t="shared" ref="J229:P229" si="65">J230</f>
        <v>290000</v>
      </c>
      <c r="K229" s="189">
        <f t="shared" si="65"/>
        <v>290000</v>
      </c>
      <c r="L229" s="189">
        <f t="shared" si="65"/>
        <v>0</v>
      </c>
      <c r="M229" s="189">
        <f t="shared" si="65"/>
        <v>0</v>
      </c>
      <c r="N229" s="189">
        <f t="shared" si="65"/>
        <v>0</v>
      </c>
      <c r="O229" s="189">
        <f t="shared" si="65"/>
        <v>0</v>
      </c>
      <c r="P229" s="189">
        <f t="shared" si="65"/>
        <v>290000</v>
      </c>
      <c r="Q229" s="145"/>
      <c r="R229" s="145"/>
      <c r="S229" s="145"/>
      <c r="T229" s="145"/>
      <c r="U229" s="145"/>
      <c r="V229" s="145"/>
      <c r="W229" s="145"/>
      <c r="X229" s="145"/>
      <c r="Y229" s="145"/>
      <c r="Z229" s="145"/>
      <c r="AA229" s="145"/>
      <c r="AB229" s="145"/>
      <c r="AC229" s="145"/>
      <c r="AD229" s="145"/>
      <c r="AE229" s="145"/>
      <c r="AF229" s="145"/>
      <c r="AG229" s="145"/>
      <c r="AH229" s="145"/>
      <c r="AI229" s="145"/>
      <c r="AJ229" s="145"/>
      <c r="AK229" s="145"/>
    </row>
    <row r="230" s="7" customFormat="1" ht="32.25" customHeight="1" spans="2:37">
      <c r="B230" s="190" t="s">
        <v>95</v>
      </c>
      <c r="C230" s="190"/>
      <c r="D230" s="190"/>
      <c r="E230" s="190"/>
      <c r="F230" s="190"/>
      <c r="G230" s="190"/>
      <c r="H230" s="128">
        <f t="shared" ref="H230:P230" si="66">SUM(H231:H235)</f>
        <v>290000</v>
      </c>
      <c r="I230" s="41">
        <f t="shared" si="66"/>
        <v>0</v>
      </c>
      <c r="J230" s="41">
        <f t="shared" si="66"/>
        <v>290000</v>
      </c>
      <c r="K230" s="41">
        <f t="shared" si="66"/>
        <v>290000</v>
      </c>
      <c r="L230" s="41">
        <f t="shared" si="66"/>
        <v>0</v>
      </c>
      <c r="M230" s="41">
        <f t="shared" si="66"/>
        <v>0</v>
      </c>
      <c r="N230" s="41">
        <f t="shared" si="66"/>
        <v>0</v>
      </c>
      <c r="O230" s="41">
        <f t="shared" si="66"/>
        <v>0</v>
      </c>
      <c r="P230" s="41">
        <f t="shared" si="66"/>
        <v>290000</v>
      </c>
      <c r="Q230" s="145"/>
      <c r="R230" s="145"/>
      <c r="S230" s="145"/>
      <c r="T230" s="145"/>
      <c r="U230" s="145"/>
      <c r="V230" s="145"/>
      <c r="W230" s="145"/>
      <c r="X230" s="145"/>
      <c r="Y230" s="145"/>
      <c r="Z230" s="145"/>
      <c r="AA230" s="145"/>
      <c r="AB230" s="145"/>
      <c r="AC230" s="145"/>
      <c r="AD230" s="145"/>
      <c r="AE230" s="145"/>
      <c r="AF230" s="145"/>
      <c r="AG230" s="145"/>
      <c r="AH230" s="145"/>
      <c r="AI230" s="145"/>
      <c r="AJ230" s="145"/>
      <c r="AK230" s="145"/>
    </row>
    <row r="231" s="1" customFormat="1" ht="36" customHeight="1" spans="2:37">
      <c r="B231" s="142">
        <f>B228+1</f>
        <v>187</v>
      </c>
      <c r="C231" s="142" t="s">
        <v>292</v>
      </c>
      <c r="D231" s="54" t="s">
        <v>293</v>
      </c>
      <c r="E231" s="54" t="s">
        <v>29</v>
      </c>
      <c r="F231" s="67" t="s">
        <v>294</v>
      </c>
      <c r="G231" s="130" t="s">
        <v>295</v>
      </c>
      <c r="H231" s="191">
        <f>P231</f>
        <v>35000</v>
      </c>
      <c r="I231" s="192"/>
      <c r="J231" s="69">
        <f>K231</f>
        <v>35000</v>
      </c>
      <c r="K231" s="69">
        <f>L231+N231+O231+P231</f>
        <v>35000</v>
      </c>
      <c r="L231" s="69">
        <v>0</v>
      </c>
      <c r="M231" s="69"/>
      <c r="N231" s="69">
        <v>0</v>
      </c>
      <c r="O231" s="69"/>
      <c r="P231" s="69">
        <v>35000</v>
      </c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</row>
    <row r="232" s="1" customFormat="1" ht="51.75" customHeight="1" spans="2:37">
      <c r="B232" s="142">
        <f>B231+1</f>
        <v>188</v>
      </c>
      <c r="C232" s="142" t="s">
        <v>292</v>
      </c>
      <c r="D232" s="104" t="s">
        <v>53</v>
      </c>
      <c r="E232" s="54" t="s">
        <v>29</v>
      </c>
      <c r="F232" s="67" t="s">
        <v>296</v>
      </c>
      <c r="G232" s="130" t="s">
        <v>130</v>
      </c>
      <c r="H232" s="191">
        <f>P232</f>
        <v>60000</v>
      </c>
      <c r="I232" s="192"/>
      <c r="J232" s="69">
        <f>K232</f>
        <v>60000</v>
      </c>
      <c r="K232" s="69">
        <f>L232+N232+O232+P232</f>
        <v>60000</v>
      </c>
      <c r="L232" s="69"/>
      <c r="M232" s="69"/>
      <c r="N232" s="69"/>
      <c r="O232" s="69"/>
      <c r="P232" s="69">
        <v>60000</v>
      </c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</row>
    <row r="233" s="1" customFormat="1" ht="59.25" customHeight="1" spans="2:37">
      <c r="B233" s="142">
        <f t="shared" ref="B233:B235" si="67">B232+1</f>
        <v>189</v>
      </c>
      <c r="C233" s="142" t="s">
        <v>292</v>
      </c>
      <c r="D233" s="104" t="s">
        <v>53</v>
      </c>
      <c r="E233" s="54" t="s">
        <v>29</v>
      </c>
      <c r="F233" s="55" t="s">
        <v>297</v>
      </c>
      <c r="G233" s="106" t="s">
        <v>90</v>
      </c>
      <c r="H233" s="191">
        <f>P233</f>
        <v>35000</v>
      </c>
      <c r="I233" s="108"/>
      <c r="J233" s="69">
        <f>K233</f>
        <v>35000</v>
      </c>
      <c r="K233" s="69">
        <f>L233+N233+O233+P233</f>
        <v>35000</v>
      </c>
      <c r="L233" s="108"/>
      <c r="M233" s="108"/>
      <c r="N233" s="108"/>
      <c r="O233" s="108"/>
      <c r="P233" s="108">
        <v>35000</v>
      </c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</row>
    <row r="234" s="1" customFormat="1" ht="59.25" customHeight="1" spans="2:37">
      <c r="B234" s="142">
        <f t="shared" si="67"/>
        <v>190</v>
      </c>
      <c r="C234" s="142" t="s">
        <v>292</v>
      </c>
      <c r="D234" s="104" t="s">
        <v>53</v>
      </c>
      <c r="E234" s="54" t="s">
        <v>29</v>
      </c>
      <c r="F234" s="55" t="s">
        <v>298</v>
      </c>
      <c r="G234" s="106" t="s">
        <v>88</v>
      </c>
      <c r="H234" s="191">
        <f>P234</f>
        <v>150000</v>
      </c>
      <c r="I234" s="108"/>
      <c r="J234" s="69">
        <f>K234</f>
        <v>150000</v>
      </c>
      <c r="K234" s="69">
        <f>L234+N234+O234+P234</f>
        <v>150000</v>
      </c>
      <c r="L234" s="108"/>
      <c r="M234" s="108"/>
      <c r="N234" s="108"/>
      <c r="O234" s="108"/>
      <c r="P234" s="108">
        <v>150000</v>
      </c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</row>
    <row r="235" s="1" customFormat="1" ht="55.5" customHeight="1" spans="2:37">
      <c r="B235" s="142">
        <f t="shared" si="67"/>
        <v>191</v>
      </c>
      <c r="C235" s="142" t="s">
        <v>292</v>
      </c>
      <c r="D235" s="104" t="s">
        <v>53</v>
      </c>
      <c r="E235" s="54" t="s">
        <v>29</v>
      </c>
      <c r="F235" s="55" t="s">
        <v>299</v>
      </c>
      <c r="G235" s="50" t="s">
        <v>83</v>
      </c>
      <c r="H235" s="191">
        <f>P235</f>
        <v>10000</v>
      </c>
      <c r="I235" s="108"/>
      <c r="J235" s="69">
        <f>K235</f>
        <v>10000</v>
      </c>
      <c r="K235" s="69">
        <f>L235+N235+O235+P235</f>
        <v>10000</v>
      </c>
      <c r="L235" s="108"/>
      <c r="M235" s="108"/>
      <c r="N235" s="108"/>
      <c r="O235" s="108"/>
      <c r="P235" s="108">
        <v>10000</v>
      </c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</row>
    <row r="236" s="1" customFormat="1" ht="11.25" customHeight="1" spans="2:37">
      <c r="B236" s="193"/>
      <c r="C236" s="193"/>
      <c r="D236" s="194"/>
      <c r="E236" s="194"/>
      <c r="F236" s="193"/>
      <c r="G236" s="193"/>
      <c r="Q236" s="10"/>
      <c r="R236" s="10"/>
      <c r="S236" s="10"/>
      <c r="T236" s="10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</row>
    <row r="237" spans="2:37">
      <c r="B237" s="193"/>
      <c r="C237" s="193"/>
      <c r="D237" s="194"/>
      <c r="E237" s="194"/>
      <c r="F237" s="13" t="s">
        <v>300</v>
      </c>
      <c r="G237" s="195"/>
      <c r="H237" s="13" t="s">
        <v>301</v>
      </c>
      <c r="I237" s="13"/>
      <c r="J237" s="13"/>
      <c r="K237" s="13"/>
      <c r="L237" s="13"/>
      <c r="M237" s="13"/>
      <c r="N237" s="13"/>
      <c r="O237" s="13"/>
      <c r="P237" s="13"/>
    </row>
    <row r="238" spans="2:37">
      <c r="B238" s="193"/>
      <c r="C238" s="193"/>
      <c r="D238" s="194"/>
      <c r="E238" s="194"/>
      <c r="F238" s="13" t="s">
        <v>302</v>
      </c>
      <c r="G238" s="195"/>
      <c r="H238" s="13" t="s">
        <v>303</v>
      </c>
      <c r="I238" s="13"/>
      <c r="J238" s="13"/>
      <c r="K238" s="13"/>
      <c r="L238" s="13"/>
      <c r="M238" s="13"/>
      <c r="N238" s="13"/>
      <c r="O238" s="13"/>
      <c r="P238" s="13"/>
    </row>
    <row r="239" spans="2:37">
      <c r="F239" s="196"/>
    </row>
    <row r="240" spans="2:37">
      <c r="F240" s="197"/>
      <c r="P240" s="198"/>
    </row>
    <row r="241" spans="4:37">
      <c r="P241" s="198"/>
    </row>
    <row r="242" s="1" customFormat="1" spans="4:37">
      <c r="D242" s="9"/>
      <c r="E242" s="9"/>
      <c r="Q242" s="10"/>
      <c r="R242" s="10"/>
      <c r="S242" s="10"/>
      <c r="T242" s="10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</row>
    <row r="244" s="1" customFormat="1" spans="4:37">
      <c r="D244" s="9"/>
      <c r="E244" s="9"/>
      <c r="P244" s="198"/>
      <c r="Q244" s="10"/>
      <c r="R244" s="10"/>
      <c r="S244" s="10"/>
      <c r="T244" s="10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</row>
  </sheetData>
  <autoFilter xmlns:etc="http://www.wps.cn/officeDocument/2017/etCustomData" ref="A10:AC235" etc:filterBottomFollowUsedRange="0">
    <extLst/>
  </autoFilter>
  <mergeCells count="57">
    <mergeCell ref="B1:P1"/>
    <mergeCell ref="B2:P2"/>
    <mergeCell ref="B3:P3"/>
    <mergeCell ref="C4:F4"/>
    <mergeCell ref="C5:F5"/>
    <mergeCell ref="K6:P6"/>
    <mergeCell ref="L7:P7"/>
    <mergeCell ref="L8:O8"/>
    <mergeCell ref="B11:G11"/>
    <mergeCell ref="B12:G12"/>
    <mergeCell ref="B13:G13"/>
    <mergeCell ref="B14:G14"/>
    <mergeCell ref="B15:G15"/>
    <mergeCell ref="B16:G16"/>
    <mergeCell ref="B18:G18"/>
    <mergeCell ref="B20:G20"/>
    <mergeCell ref="B27:G27"/>
    <mergeCell ref="B28:G28"/>
    <mergeCell ref="F33:G33"/>
    <mergeCell ref="B34:G34"/>
    <mergeCell ref="B58:G58"/>
    <mergeCell ref="F63:G63"/>
    <mergeCell ref="B94:G94"/>
    <mergeCell ref="B95:G95"/>
    <mergeCell ref="B97:G97"/>
    <mergeCell ref="B98:G98"/>
    <mergeCell ref="B108:G108"/>
    <mergeCell ref="B110:G110"/>
    <mergeCell ref="B141:G141"/>
    <mergeCell ref="B142:G142"/>
    <mergeCell ref="B149:G149"/>
    <mergeCell ref="B150:G150"/>
    <mergeCell ref="B167:G167"/>
    <mergeCell ref="B170:G170"/>
    <mergeCell ref="B196:G196"/>
    <mergeCell ref="B197:G197"/>
    <mergeCell ref="B207:G207"/>
    <mergeCell ref="B211:G211"/>
    <mergeCell ref="B215:G215"/>
    <mergeCell ref="B216:G216"/>
    <mergeCell ref="B222:G222"/>
    <mergeCell ref="B224:G224"/>
    <mergeCell ref="B229:G229"/>
    <mergeCell ref="B230:G230"/>
    <mergeCell ref="H237:P237"/>
    <mergeCell ref="H238:P238"/>
    <mergeCell ref="B6:B9"/>
    <mergeCell ref="C6:C9"/>
    <mergeCell ref="D6:D9"/>
    <mergeCell ref="E6:E9"/>
    <mergeCell ref="F6:F9"/>
    <mergeCell ref="G6:G9"/>
    <mergeCell ref="H6:H9"/>
    <mergeCell ref="I6:I9"/>
    <mergeCell ref="J6:J9"/>
    <mergeCell ref="K7:K9"/>
    <mergeCell ref="P8:P9"/>
  </mergeCells>
  <pageMargins left="0.25" right="0.25" top="0.75" bottom="0.75" header="0.511805555555555" footer="0.511805555555555"/>
  <pageSetup paperSize="9" scale="75" firstPageNumber="0" orientation="landscape" useFirstPageNumber="1" horizontalDpi="300" verticalDpi="300"/>
  <headerFooter/>
  <rowBreaks count="20" manualBreakCount="20">
    <brk id="19" max="16383" man="1"/>
    <brk id="30" max="16383" man="1"/>
    <brk id="41" max="16383" man="1"/>
    <brk id="52" max="16383" man="1"/>
    <brk id="63" max="16383" man="1"/>
    <brk id="74" max="16383" man="1"/>
    <brk id="83" max="16383" man="1"/>
    <brk id="93" max="16383" man="1"/>
    <brk id="105" max="16383" man="1"/>
    <brk id="115" max="16383" man="1"/>
    <brk id="125" max="16383" man="1"/>
    <brk id="134" max="16383" man="1"/>
    <brk id="144" max="16383" man="1"/>
    <brk id="156" max="16383" man="1"/>
    <brk id="168" max="16383" man="1"/>
    <brk id="180" max="16383" man="1"/>
    <brk id="192" max="16383" man="1"/>
    <brk id="203" max="16383" man="1"/>
    <brk id="214" max="16383" man="1"/>
    <brk id="225" max="163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cols>
    <col min="1" max="1025" width="9" customWidth="1"/>
  </cols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cols>
    <col min="1" max="1025" width="9" customWidth="1"/>
  </cols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cols>
    <col min="1" max="1025" width="9" customWidth="1"/>
  </cols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LibreOffice/6.2.2.2$Windows_X86_64 LibreOffice_project/2b840030fec2aae0fd2658d8d4f9548af4e3518d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01.01.2026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IonutVasile</dc:creator>
  <cp:lastModifiedBy>WPS_1706791535</cp:lastModifiedBy>
  <cp:revision>2</cp:revision>
  <dcterms:created xsi:type="dcterms:W3CDTF">2026-01-29T12:49:00Z</dcterms:created>
  <dcterms:modified xsi:type="dcterms:W3CDTF">2026-04-17T08:28:39Z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alculationRule">
    <vt:i4>0</vt:i4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ICV">
    <vt:lpwstr>DDDD581F97974E73ACDB390ACF8B9ECF_13</vt:lpwstr>
  </property>
  <property fmtid="{D5CDD505-2E9C-101B-9397-08002B2CF9AE}" pid="7" name="KSOProductBuildVer">
    <vt:lpwstr>1033-12.1.0.25242</vt:lpwstr>
  </property>
  <property fmtid="{D5CDD505-2E9C-101B-9397-08002B2CF9AE}" pid="8" name="LinksUpToDate">
    <vt:bool>false</vt:bool>
  </property>
  <property fmtid="{D5CDD505-2E9C-101B-9397-08002B2CF9AE}" pid="9" name="ScaleCrop">
    <vt:bool>false</vt:bool>
  </property>
  <property fmtid="{D5CDD505-2E9C-101B-9397-08002B2CF9AE}" pid="10" name="ShareDoc">
    <vt:bool>false</vt:bool>
  </property>
</Properties>
</file>